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PLANILHA ORÇAMENTARIA" sheetId="1" r:id="rId1"/>
    <sheet name="CRONOGRAMA FISICO-FINANCEIRO" sheetId="2" r:id="rId2"/>
  </sheets>
  <definedNames>
    <definedName name="__xlnm.Print_Area" localSheetId="0">'PLANILHA ORÇAMENTARIA'!$A$1:$Q$323</definedName>
    <definedName name="_xlnm.Print_Area" localSheetId="0">'PLANILHA ORÇAMENTARIA'!$A$1:$Q$323</definedName>
  </definedNames>
  <calcPr calcId="144525" iterateDelta="1E-4"/>
</workbook>
</file>

<file path=xl/calcChain.xml><?xml version="1.0" encoding="utf-8"?>
<calcChain xmlns="http://schemas.openxmlformats.org/spreadsheetml/2006/main">
  <c r="C9" i="2" l="1"/>
  <c r="J9" i="2"/>
  <c r="N9" i="2"/>
  <c r="H10" i="2"/>
  <c r="J10" i="2"/>
  <c r="C11" i="2"/>
  <c r="N11" i="2" s="1"/>
  <c r="D11" i="2"/>
  <c r="E11" i="2"/>
  <c r="F11" i="2"/>
  <c r="G11" i="2"/>
  <c r="J11" i="2"/>
  <c r="K11" i="2" s="1"/>
  <c r="K12" i="2" s="1"/>
  <c r="H12" i="2"/>
  <c r="J12" i="2"/>
  <c r="C13" i="2"/>
  <c r="G13" i="2"/>
  <c r="N13" i="2" s="1"/>
  <c r="J13" i="2"/>
  <c r="H14" i="2"/>
  <c r="J14" i="2"/>
  <c r="C16" i="2"/>
  <c r="N16" i="2" s="1"/>
  <c r="D16" i="2"/>
  <c r="J16" i="2"/>
  <c r="I16" i="2" s="1"/>
  <c r="K16" i="2"/>
  <c r="H17" i="2"/>
  <c r="J17" i="2"/>
  <c r="C18" i="2"/>
  <c r="D18" i="2"/>
  <c r="H19" i="2"/>
  <c r="D21" i="2"/>
  <c r="N21" i="2" s="1"/>
  <c r="E21" i="2"/>
  <c r="E45" i="2" s="1"/>
  <c r="F21" i="2"/>
  <c r="G21" i="2"/>
  <c r="J21" i="2"/>
  <c r="I21" i="2" s="1"/>
  <c r="H22" i="2"/>
  <c r="J22" i="2"/>
  <c r="D24" i="2"/>
  <c r="E24" i="2"/>
  <c r="F24" i="2"/>
  <c r="F45" i="2" s="1"/>
  <c r="G24" i="2"/>
  <c r="H25" i="2"/>
  <c r="D27" i="2"/>
  <c r="E27" i="2"/>
  <c r="F27" i="2"/>
  <c r="G27" i="2"/>
  <c r="E29" i="2"/>
  <c r="F29" i="2"/>
  <c r="K29" i="2" s="1"/>
  <c r="I29" i="2"/>
  <c r="J29" i="2"/>
  <c r="N29" i="2"/>
  <c r="H30" i="2"/>
  <c r="J30" i="2"/>
  <c r="D32" i="2"/>
  <c r="E32" i="2"/>
  <c r="F32" i="2"/>
  <c r="G32" i="2"/>
  <c r="J32" i="2"/>
  <c r="I32" i="2" s="1"/>
  <c r="N32" i="2"/>
  <c r="H33" i="2"/>
  <c r="J33" i="2"/>
  <c r="H35" i="2"/>
  <c r="E37" i="2"/>
  <c r="N37" i="2" s="1"/>
  <c r="F37" i="2"/>
  <c r="G37" i="2"/>
  <c r="J37" i="2"/>
  <c r="I37" i="2" s="1"/>
  <c r="H38" i="2"/>
  <c r="J38" i="2"/>
  <c r="E40" i="2"/>
  <c r="F40" i="2"/>
  <c r="G40" i="2"/>
  <c r="N40" i="2" s="1"/>
  <c r="J40" i="2"/>
  <c r="H41" i="2"/>
  <c r="J41" i="2"/>
  <c r="G43" i="2"/>
  <c r="K43" i="2" s="1"/>
  <c r="J43" i="2"/>
  <c r="I43" i="2" s="1"/>
  <c r="N43" i="2"/>
  <c r="H44" i="2"/>
  <c r="J44" i="2"/>
  <c r="C45" i="2"/>
  <c r="C46" i="2" s="1"/>
  <c r="D46" i="2" s="1"/>
  <c r="E46" i="2" s="1"/>
  <c r="F46" i="2" s="1"/>
  <c r="G46" i="2" s="1"/>
  <c r="D45" i="2"/>
  <c r="G45" i="2"/>
  <c r="H45" i="2"/>
  <c r="J46" i="2"/>
  <c r="H49" i="2"/>
  <c r="M49" i="2"/>
  <c r="P11" i="1"/>
  <c r="I11" i="1" s="1"/>
  <c r="J11" i="1" s="1"/>
  <c r="S11" i="1"/>
  <c r="J12" i="1"/>
  <c r="P12" i="1"/>
  <c r="I13" i="1"/>
  <c r="J13" i="1" s="1"/>
  <c r="P13" i="1"/>
  <c r="I15" i="1"/>
  <c r="J15" i="1" s="1"/>
  <c r="J14" i="1" s="1"/>
  <c r="P15" i="1"/>
  <c r="J17" i="1"/>
  <c r="J23" i="1"/>
  <c r="P23" i="1"/>
  <c r="I24" i="1"/>
  <c r="J24" i="1" s="1"/>
  <c r="P24" i="1"/>
  <c r="I26" i="1"/>
  <c r="J26" i="1"/>
  <c r="P26" i="1"/>
  <c r="P27" i="1"/>
  <c r="I27" i="1" s="1"/>
  <c r="J27" i="1" s="1"/>
  <c r="P30" i="1"/>
  <c r="I30" i="1" s="1"/>
  <c r="J30" i="1" s="1"/>
  <c r="I32" i="1"/>
  <c r="J32" i="1" s="1"/>
  <c r="P32" i="1"/>
  <c r="I33" i="1"/>
  <c r="J33" i="1"/>
  <c r="P33" i="1"/>
  <c r="P34" i="1"/>
  <c r="I34" i="1" s="1"/>
  <c r="J34" i="1" s="1"/>
  <c r="P35" i="1"/>
  <c r="I35" i="1" s="1"/>
  <c r="J35" i="1" s="1"/>
  <c r="I36" i="1"/>
  <c r="J36" i="1" s="1"/>
  <c r="P36" i="1"/>
  <c r="I37" i="1"/>
  <c r="J37" i="1"/>
  <c r="P37" i="1"/>
  <c r="J38" i="1"/>
  <c r="P38" i="1"/>
  <c r="I39" i="1"/>
  <c r="J39" i="1" s="1"/>
  <c r="P39" i="1"/>
  <c r="I40" i="1"/>
  <c r="J40" i="1"/>
  <c r="P40" i="1"/>
  <c r="P41" i="1"/>
  <c r="I41" i="1" s="1"/>
  <c r="J41" i="1" s="1"/>
  <c r="P42" i="1"/>
  <c r="I42" i="1" s="1"/>
  <c r="J42" i="1" s="1"/>
  <c r="I43" i="1"/>
  <c r="J43" i="1" s="1"/>
  <c r="P43" i="1"/>
  <c r="I44" i="1"/>
  <c r="J44" i="1"/>
  <c r="P44" i="1"/>
  <c r="P45" i="1"/>
  <c r="I45" i="1" s="1"/>
  <c r="J45" i="1" s="1"/>
  <c r="J46" i="1"/>
  <c r="P46" i="1"/>
  <c r="I48" i="1"/>
  <c r="J48" i="1"/>
  <c r="P48" i="1"/>
  <c r="P49" i="1"/>
  <c r="I49" i="1" s="1"/>
  <c r="J49" i="1" s="1"/>
  <c r="J50" i="1"/>
  <c r="P50" i="1"/>
  <c r="I51" i="1"/>
  <c r="J51" i="1"/>
  <c r="P51" i="1"/>
  <c r="J53" i="1"/>
  <c r="P53" i="1"/>
  <c r="I54" i="1"/>
  <c r="J54" i="1" s="1"/>
  <c r="P54" i="1"/>
  <c r="P56" i="1"/>
  <c r="J58" i="1"/>
  <c r="P58" i="1"/>
  <c r="J59" i="1"/>
  <c r="P59" i="1"/>
  <c r="J60" i="1"/>
  <c r="P60" i="1"/>
  <c r="J61" i="1"/>
  <c r="J63" i="1"/>
  <c r="P63" i="1"/>
  <c r="P64" i="1"/>
  <c r="I64" i="1" s="1"/>
  <c r="J64" i="1" s="1"/>
  <c r="P65" i="1"/>
  <c r="I65" i="1" s="1"/>
  <c r="J65" i="1" s="1"/>
  <c r="J66" i="1"/>
  <c r="P66" i="1"/>
  <c r="P67" i="1"/>
  <c r="I67" i="1" s="1"/>
  <c r="J67" i="1" s="1"/>
  <c r="P69" i="1"/>
  <c r="I69" i="1" s="1"/>
  <c r="J69" i="1" s="1"/>
  <c r="J72" i="1"/>
  <c r="P74" i="1"/>
  <c r="I74" i="1" s="1"/>
  <c r="J74" i="1" s="1"/>
  <c r="J75" i="1"/>
  <c r="P75" i="1"/>
  <c r="I77" i="1"/>
  <c r="J77" i="1"/>
  <c r="P77" i="1"/>
  <c r="I78" i="1"/>
  <c r="J78" i="1"/>
  <c r="I79" i="1"/>
  <c r="J79" i="1" s="1"/>
  <c r="P79" i="1"/>
  <c r="J80" i="1"/>
  <c r="J81" i="1"/>
  <c r="P82" i="1"/>
  <c r="I82" i="1" s="1"/>
  <c r="J82" i="1" s="1"/>
  <c r="I83" i="1"/>
  <c r="J83" i="1" s="1"/>
  <c r="I85" i="1"/>
  <c r="J85" i="1"/>
  <c r="P85" i="1"/>
  <c r="P86" i="1"/>
  <c r="I86" i="1" s="1"/>
  <c r="J86" i="1" s="1"/>
  <c r="J88" i="1"/>
  <c r="J89" i="1"/>
  <c r="J90" i="1"/>
  <c r="J91" i="1"/>
  <c r="P91" i="1"/>
  <c r="P93" i="1"/>
  <c r="I93" i="1" s="1"/>
  <c r="J93" i="1" s="1"/>
  <c r="I94" i="1"/>
  <c r="J94" i="1" s="1"/>
  <c r="P94" i="1"/>
  <c r="I95" i="1"/>
  <c r="J95" i="1"/>
  <c r="P95" i="1"/>
  <c r="P97" i="1"/>
  <c r="I97" i="1" s="1"/>
  <c r="J97" i="1" s="1"/>
  <c r="P98" i="1"/>
  <c r="I98" i="1" s="1"/>
  <c r="J98" i="1" s="1"/>
  <c r="J101" i="1"/>
  <c r="J102" i="1"/>
  <c r="J104" i="1"/>
  <c r="I99" i="1" s="1"/>
  <c r="J99" i="1" s="1"/>
  <c r="J105" i="1"/>
  <c r="J106" i="1"/>
  <c r="J107" i="1"/>
  <c r="J108" i="1"/>
  <c r="J109" i="1"/>
  <c r="J110" i="1"/>
  <c r="J112" i="1"/>
  <c r="J113" i="1"/>
  <c r="J115" i="1"/>
  <c r="J116" i="1"/>
  <c r="J117" i="1"/>
  <c r="J118" i="1"/>
  <c r="J120" i="1"/>
  <c r="J121" i="1"/>
  <c r="J123" i="1"/>
  <c r="J124" i="1"/>
  <c r="J129" i="1"/>
  <c r="J127" i="1" s="1"/>
  <c r="P129" i="1"/>
  <c r="J130" i="1"/>
  <c r="P130" i="1"/>
  <c r="J132" i="1"/>
  <c r="J133" i="1"/>
  <c r="P133" i="1"/>
  <c r="J134" i="1"/>
  <c r="P134" i="1"/>
  <c r="J136" i="1"/>
  <c r="P136" i="1"/>
  <c r="J137" i="1"/>
  <c r="P137" i="1"/>
  <c r="J139" i="1"/>
  <c r="P139" i="1"/>
  <c r="J141" i="1"/>
  <c r="P141" i="1"/>
  <c r="J142" i="1"/>
  <c r="P142" i="1"/>
  <c r="J145" i="1"/>
  <c r="I143" i="1" s="1"/>
  <c r="J143" i="1" s="1"/>
  <c r="P145" i="1"/>
  <c r="J146" i="1"/>
  <c r="P146" i="1"/>
  <c r="J148" i="1"/>
  <c r="J149" i="1"/>
  <c r="J150" i="1"/>
  <c r="J152" i="1"/>
  <c r="J153" i="1"/>
  <c r="J155" i="1"/>
  <c r="J157" i="1"/>
  <c r="J158" i="1"/>
  <c r="J162" i="1"/>
  <c r="P162" i="1"/>
  <c r="J163" i="1"/>
  <c r="I160" i="1" s="1"/>
  <c r="J160" i="1" s="1"/>
  <c r="P163" i="1"/>
  <c r="J165" i="1"/>
  <c r="J166" i="1"/>
  <c r="P166" i="1"/>
  <c r="J169" i="1"/>
  <c r="P169" i="1"/>
  <c r="J170" i="1"/>
  <c r="J171" i="1"/>
  <c r="P171" i="1"/>
  <c r="J172" i="1"/>
  <c r="J174" i="1"/>
  <c r="P174" i="1"/>
  <c r="J175" i="1"/>
  <c r="P175" i="1"/>
  <c r="J176" i="1"/>
  <c r="P176" i="1"/>
  <c r="J177" i="1"/>
  <c r="J178" i="1"/>
  <c r="J179" i="1"/>
  <c r="J180" i="1"/>
  <c r="I181" i="1"/>
  <c r="J181" i="1"/>
  <c r="J182" i="1"/>
  <c r="J183" i="1"/>
  <c r="P185" i="1"/>
  <c r="I185" i="1" s="1"/>
  <c r="J185" i="1" s="1"/>
  <c r="J187" i="1"/>
  <c r="P187" i="1"/>
  <c r="J188" i="1"/>
  <c r="J189" i="1"/>
  <c r="P193" i="1"/>
  <c r="I193" i="1" s="1"/>
  <c r="J193" i="1" s="1"/>
  <c r="P194" i="1"/>
  <c r="I194" i="1" s="1"/>
  <c r="J194" i="1" s="1"/>
  <c r="I195" i="1"/>
  <c r="J195" i="1" s="1"/>
  <c r="P195" i="1"/>
  <c r="J196" i="1"/>
  <c r="P196" i="1"/>
  <c r="J199" i="1"/>
  <c r="P199" i="1"/>
  <c r="I200" i="1"/>
  <c r="J200" i="1"/>
  <c r="P200" i="1"/>
  <c r="J201" i="1"/>
  <c r="P201" i="1"/>
  <c r="I202" i="1"/>
  <c r="J202" i="1" s="1"/>
  <c r="P202" i="1"/>
  <c r="I203" i="1"/>
  <c r="J203" i="1"/>
  <c r="J205" i="1"/>
  <c r="P206" i="1"/>
  <c r="I206" i="1" s="1"/>
  <c r="J206" i="1" s="1"/>
  <c r="J207" i="1"/>
  <c r="P207" i="1"/>
  <c r="I208" i="1"/>
  <c r="J208" i="1"/>
  <c r="P208" i="1"/>
  <c r="P209" i="1"/>
  <c r="I209" i="1" s="1"/>
  <c r="J209" i="1" s="1"/>
  <c r="P210" i="1"/>
  <c r="I210" i="1" s="1"/>
  <c r="J210" i="1" s="1"/>
  <c r="J211" i="1"/>
  <c r="P211" i="1"/>
  <c r="J212" i="1"/>
  <c r="P212" i="1"/>
  <c r="J213" i="1"/>
  <c r="P213" i="1"/>
  <c r="P215" i="1"/>
  <c r="I215" i="1" s="1"/>
  <c r="J215" i="1" s="1"/>
  <c r="J216" i="1"/>
  <c r="P216" i="1"/>
  <c r="J217" i="1"/>
  <c r="J218" i="1"/>
  <c r="J219" i="1"/>
  <c r="J220" i="1"/>
  <c r="J221" i="1"/>
  <c r="I222" i="1"/>
  <c r="J222" i="1" s="1"/>
  <c r="P222" i="1"/>
  <c r="J224" i="1"/>
  <c r="P224" i="1"/>
  <c r="P225" i="1"/>
  <c r="I225" i="1" s="1"/>
  <c r="J225" i="1" s="1"/>
  <c r="J226" i="1"/>
  <c r="J230" i="1"/>
  <c r="P230" i="1"/>
  <c r="J231" i="1"/>
  <c r="P231" i="1"/>
  <c r="I233" i="1"/>
  <c r="J233" i="1" s="1"/>
  <c r="P233" i="1"/>
  <c r="J234" i="1"/>
  <c r="P234" i="1"/>
  <c r="J235" i="1"/>
  <c r="J237" i="1"/>
  <c r="P237" i="1"/>
  <c r="I238" i="1"/>
  <c r="P238" i="1"/>
  <c r="P239" i="1"/>
  <c r="I239" i="1" s="1"/>
  <c r="J239" i="1" s="1"/>
  <c r="P240" i="1"/>
  <c r="I240" i="1" s="1"/>
  <c r="J240" i="1" s="1"/>
  <c r="I241" i="1"/>
  <c r="J241" i="1" s="1"/>
  <c r="P241" i="1"/>
  <c r="I242" i="1"/>
  <c r="J242" i="1"/>
  <c r="P242" i="1"/>
  <c r="P243" i="1"/>
  <c r="I243" i="1" s="1"/>
  <c r="J243" i="1" s="1"/>
  <c r="P244" i="1"/>
  <c r="I244" i="1" s="1"/>
  <c r="J244" i="1" s="1"/>
  <c r="I245" i="1"/>
  <c r="J245" i="1" s="1"/>
  <c r="P245" i="1"/>
  <c r="I246" i="1"/>
  <c r="J246" i="1"/>
  <c r="P246" i="1"/>
  <c r="J248" i="1"/>
  <c r="J249" i="1"/>
  <c r="J250" i="1"/>
  <c r="J251" i="1"/>
  <c r="P252" i="1"/>
  <c r="I252" i="1" s="1"/>
  <c r="J252" i="1" s="1"/>
  <c r="I254" i="1"/>
  <c r="J254" i="1"/>
  <c r="I255" i="1"/>
  <c r="J255" i="1"/>
  <c r="I256" i="1"/>
  <c r="J256" i="1"/>
  <c r="J229" i="1" l="1"/>
  <c r="I228" i="1" s="1"/>
  <c r="J228" i="1" s="1"/>
  <c r="S12" i="1"/>
  <c r="J10" i="1"/>
  <c r="J56" i="1"/>
  <c r="J21" i="1"/>
  <c r="I191" i="1"/>
  <c r="J191" i="1" s="1"/>
  <c r="N49" i="2"/>
  <c r="O49" i="2" s="1"/>
  <c r="J71" i="1"/>
  <c r="I127" i="1"/>
  <c r="K37" i="2"/>
  <c r="K21" i="2"/>
  <c r="J20" i="1" l="1"/>
  <c r="J8" i="1" s="1"/>
</calcChain>
</file>

<file path=xl/sharedStrings.xml><?xml version="1.0" encoding="utf-8"?>
<sst xmlns="http://schemas.openxmlformats.org/spreadsheetml/2006/main" count="1239" uniqueCount="567">
  <si>
    <t>PLANILHA ORÇAMENTÁRIA COM MATERIAIS</t>
  </si>
  <si>
    <t>Projeto: 101 SISTEMA SIMPLIFICADO DE ABASTECIMENTO DE ÁGUA_PSSAA_06</t>
  </si>
  <si>
    <t>PREFEITURA MUNICIPAL DE CARBONITA</t>
  </si>
  <si>
    <t>SINAPI/MG-01/2015</t>
  </si>
  <si>
    <t>COMUNIDADE DO RETIRO</t>
  </si>
  <si>
    <t>BDI SERVIÇOS</t>
  </si>
  <si>
    <t>BDI MAT</t>
  </si>
  <si>
    <t>BDI MATERIAIS</t>
  </si>
  <si>
    <t>BDI SERV</t>
  </si>
  <si>
    <t>inserir os preços SINAPI REFERENCIAL REGIONAL</t>
  </si>
  <si>
    <t>Cód. Tarefa</t>
  </si>
  <si>
    <t>CÓD SINAPI Ant</t>
  </si>
  <si>
    <t>CÓD NOVO</t>
  </si>
  <si>
    <t>Composição</t>
  </si>
  <si>
    <t>Descrição</t>
  </si>
  <si>
    <t>Unid</t>
  </si>
  <si>
    <t>Quant</t>
  </si>
  <si>
    <t>Valor Unitário</t>
  </si>
  <si>
    <t>Valor Parcial</t>
  </si>
  <si>
    <t>C/ BDI</t>
  </si>
  <si>
    <t>S/BDI</t>
  </si>
  <si>
    <t>001</t>
  </si>
  <si>
    <t>SISTEMA SIMPLIFICADO DE ABASTECIMENTO DE ÁGUA-PSSAA_06</t>
  </si>
  <si>
    <t>001.01</t>
  </si>
  <si>
    <t>CP0100000 - CANTEIRO, ADMINISTRAÇÃO LOCAL, MOBILIZAÇÃO</t>
  </si>
  <si>
    <t>UN</t>
  </si>
  <si>
    <t>001.01.01</t>
  </si>
  <si>
    <t xml:space="preserve">composicao </t>
  </si>
  <si>
    <t>CP0110000</t>
  </si>
  <si>
    <t xml:space="preserve">CANTEIRO - Barracão </t>
  </si>
  <si>
    <t>um</t>
  </si>
  <si>
    <t>001.01.02</t>
  </si>
  <si>
    <t>CP0120000</t>
  </si>
  <si>
    <t>ADMINISTRAÇÃO LOCAL</t>
  </si>
  <si>
    <t>MÊS</t>
  </si>
  <si>
    <t>001.01.03</t>
  </si>
  <si>
    <t>CP0130000</t>
  </si>
  <si>
    <t xml:space="preserve">MOBILIZAÇÃO E DESMOBILIZAÇÃO </t>
  </si>
  <si>
    <t>GL</t>
  </si>
  <si>
    <t xml:space="preserve">PERFURAÇÃO DE POÇO </t>
  </si>
  <si>
    <t>COMPOSIÇÃO CERB</t>
  </si>
  <si>
    <t xml:space="preserve">PERFURAÇÃO DE POÇO INCLUINDO ESTUDOS HIDROGEOLÓGICOS  PARA LOCAÇÃO DE MANANCIAL </t>
  </si>
  <si>
    <t>M</t>
  </si>
  <si>
    <t>REVESTIMENTO</t>
  </si>
  <si>
    <t>001.01.01.01</t>
  </si>
  <si>
    <t>73976/011</t>
  </si>
  <si>
    <t>TUBO DE AÇO GALVANIZADO COM COSTURA 6" (150MM), INCLUSIVE CONEXÕ E iNSTALAÇÃO</t>
  </si>
  <si>
    <t>001.02</t>
  </si>
  <si>
    <t>SISTEMA SIMPLIFICADO TIPO</t>
  </si>
  <si>
    <t>001.02.01</t>
  </si>
  <si>
    <t>CP1010010-IMPLANTAÇAO DE ENERGIZAÇAO ELETRICA - SEM ABRIGO PARA EQUIPAMENTOS</t>
  </si>
  <si>
    <t>001.02.01.01</t>
  </si>
  <si>
    <t>SERVICOS PRELIMINARES</t>
  </si>
  <si>
    <t>ok</t>
  </si>
  <si>
    <t>001.02.01.01.01</t>
  </si>
  <si>
    <t>73992/001</t>
  </si>
  <si>
    <t>1R</t>
  </si>
  <si>
    <t>IC-030205</t>
  </si>
  <si>
    <t>LOCACAO CONVENCIONAL DE OBRA, ATRAVÉS DE GABARITO DE TABUAS CORRIDAS PONTALETADAS A CADA 1,50M, SEM REAPROVEITAMENTO</t>
  </si>
  <si>
    <t>M2</t>
  </si>
  <si>
    <t>001.02.01.01.02</t>
  </si>
  <si>
    <t>73822/001</t>
  </si>
  <si>
    <t>IC-020209</t>
  </si>
  <si>
    <t>CAPINA E LIMPEZA MANUAL DE TERRENO COM PEQUENOS ARBUSTOS</t>
  </si>
  <si>
    <t>001.02.01.02</t>
  </si>
  <si>
    <t>PROTECAO</t>
  </si>
  <si>
    <t>001.02.01.02.01</t>
  </si>
  <si>
    <t>74100/001</t>
  </si>
  <si>
    <t>IC-100205</t>
  </si>
  <si>
    <t>PORTAO DE FERRO COM VARA 1/2", COM REQUADRO</t>
  </si>
  <si>
    <t>001.02.01.02.02</t>
  </si>
  <si>
    <t>74143/002</t>
  </si>
  <si>
    <t>IC-140205</t>
  </si>
  <si>
    <t>CERCA COM MOUROES DE CONCRETO, RETO, 15X15CM, ESPACAMENTO DE 3M, CRAVADOS 0,5M, ESCORAS DE 10X10CM NOS CANTOS, COM 9 FIOS DE ARAME DE ACO OVALADO 15X17</t>
  </si>
  <si>
    <t>001.02.01.03</t>
  </si>
  <si>
    <t>DISPOSITIVOS</t>
  </si>
  <si>
    <t>001.02.01.03.01</t>
  </si>
  <si>
    <t>DP033001-CAIXA DE PROTECAO - EM ALVENARIA (0,70X0,7x0,50)M (DE_DP0330)</t>
  </si>
  <si>
    <t>001.02.01.03.01.01</t>
  </si>
  <si>
    <t>composicao</t>
  </si>
  <si>
    <t>DP0330010</t>
  </si>
  <si>
    <t>CAIXA DE PROTEÇAO - ATERRAMENTO EM ALVENARIA (0,70X0,70x0,50)M (DE_DP0330-01)</t>
  </si>
  <si>
    <t>001.02.01.03.02</t>
  </si>
  <si>
    <t>DP060101-MURETA PARA QUADRO DE COMANDO E MEDICAO (1,65X1,75M (DE_DP0601)</t>
  </si>
  <si>
    <t>001.02.01.03.02.01</t>
  </si>
  <si>
    <t>74077/001</t>
  </si>
  <si>
    <t>3R</t>
  </si>
  <si>
    <t>IC-030201</t>
  </si>
  <si>
    <t>LOCACAO CONVENCIONAL DE OBRA, ATRAVÉS DE GABARITO DE TABUAS CORRIDAS PONTALETADAS, SEM REAPROVEITAMENTO</t>
  </si>
  <si>
    <t>001.02.01.03.02.02</t>
  </si>
  <si>
    <t>IC-040205</t>
  </si>
  <si>
    <t>ESCAVACAO MANUAL A CEU ABERTO EM MATERIAL DE 1A CATEGORIA, EM PROFUNDIDADE ATE 0,50M</t>
  </si>
  <si>
    <t>M3</t>
  </si>
  <si>
    <t>001.02.01.03.02.03</t>
  </si>
  <si>
    <t>72920</t>
  </si>
  <si>
    <t>R</t>
  </si>
  <si>
    <t>IC-040301</t>
  </si>
  <si>
    <t>REATERRO DE VALA COM MATERIAL GRANULAR REAPROVEITADO ADENSADO E VIBRAD</t>
  </si>
  <si>
    <t>001.02.01.03.02.04</t>
  </si>
  <si>
    <t>IC-040313</t>
  </si>
  <si>
    <t>APILOAMENTO COM MACO DE 30KG</t>
  </si>
  <si>
    <t>001.02.01.03.02.05</t>
  </si>
  <si>
    <t>IC-080125</t>
  </si>
  <si>
    <t>ALVENARIA DE EMBASAMENTO EM TIJOLOS CERAMICOS MACICOS 5X10X20CM, TADO COM ARGAMASSA TRACO 1:2:8 (CIMENTO, CAL E AREIA)</t>
  </si>
  <si>
    <t>001.02.01.03.02.06</t>
  </si>
  <si>
    <t>IC-080201</t>
  </si>
  <si>
    <t>EMBASAMENTO C/PEDRA ARGAMASSADA UTILIZANDO ARG.CIM/AREIA 1:4</t>
  </si>
  <si>
    <t>001.02.01.03.02.07</t>
  </si>
  <si>
    <t>2R</t>
  </si>
  <si>
    <t>IC-110101</t>
  </si>
  <si>
    <t>CHAPISCO APLICADO SOMENTE EM PILARES E VIGAS DAS PAREDES INTERNAS, COMROLO PARA TEXTURA ACRÍLICA. ARGAMASSA TRAÇO 1:4 E EMULSÃO POLIMÉRICA(ADESIVO) COM PREPARO EM BETONEIRA 400L. AF_06/2014</t>
  </si>
  <si>
    <t>001.02.01.03.02.08</t>
  </si>
  <si>
    <t>IC-110113</t>
  </si>
  <si>
    <t>MASSA ÚNICA, PARA RECEBIMENTO DE PINTURA, EM ARGAMASSA TRAÇO 1:2:8, PREPARO MECÂNICO COM BETONEIRA 400L, APLICADA MANUALMENTE EM FACES INTER
NAS DE PAREDES DE AMBIENTES COM ÁREA MENOR QUE 10M2, ESPESSURA DE 20MM
, COM EXECUÇÃO DE TALISCAS</t>
  </si>
  <si>
    <t>001.02.01.03.02.09</t>
  </si>
  <si>
    <t>IC-110309</t>
  </si>
  <si>
    <t>PINTURA A OLEO, 2 DEMAOS</t>
  </si>
  <si>
    <t>001.02.01.03.02.10</t>
  </si>
  <si>
    <t>79464</t>
  </si>
  <si>
    <t>IC-110310</t>
  </si>
  <si>
    <t>001.02.01.03.02.11</t>
  </si>
  <si>
    <t>IC-120101</t>
  </si>
  <si>
    <t>APLICACAO LOGOTIPO E LETREIROS  PARA ABRIGOS E MURETA</t>
  </si>
  <si>
    <t>001.02.01.03.02.12</t>
  </si>
  <si>
    <t>IC-050113</t>
  </si>
  <si>
    <t>CONCRETO FCK=15MPA (1:2,5:3) , INCLUIDO PREPARO MECANICO, LANCAMENTO E ADENSAMENTO.</t>
  </si>
  <si>
    <t>001.02.01.03.02.13</t>
  </si>
  <si>
    <t>74254/002</t>
  </si>
  <si>
    <t>IC-050201</t>
  </si>
  <si>
    <t>ARMACAO ACO CA-50, DIAM. 6,3 (1/4) À 12,5MM(1/2) -FORNECIMENTO/ CORTE(PERDA DE 10%) / DOBRA / COLOCAÇÃO.</t>
  </si>
  <si>
    <t>KG</t>
  </si>
  <si>
    <t>001.02.01.03.02.14</t>
  </si>
  <si>
    <t>IC-050301</t>
  </si>
  <si>
    <t>FORMA TABUA PARA CONCRETO EM FUNDACAO, C/ REAPROVEITAMENTO 2X.</t>
  </si>
  <si>
    <t>001.02.01.03.02.15</t>
  </si>
  <si>
    <t>IC-050505</t>
  </si>
  <si>
    <t>ESCORAMENTO FORMAS ATE H = 3,30M, COM MADEIRA DE 3A QUALIDADE, NAO APARELHADA, APROVEITAMENTO TABUAS 3X E PRUMOS 4X.</t>
  </si>
  <si>
    <t>001.02.01.04</t>
  </si>
  <si>
    <t>IC180000-INSTALACOES ELETRICAS</t>
  </si>
  <si>
    <t>001.02.01.04.01</t>
  </si>
  <si>
    <t>IC-184222</t>
  </si>
  <si>
    <t>PADRAO ENTRADA SAA - SEM CASA DE BOMBAS AO LADO DA RUA C/MEDIDOR MONOFASICO E DISJ.MONOPOLAR 5KA, 15A</t>
  </si>
  <si>
    <t>001.02.01.04.02</t>
  </si>
  <si>
    <t>73860/008</t>
  </si>
  <si>
    <t>8R</t>
  </si>
  <si>
    <t>IC-184601</t>
  </si>
  <si>
    <t>CABO DE COBRE ISOLADO PVC 450/750V 2,5MM2 RESISTENTE A CHAMA - FORNECIMENTO E INSTALACAO</t>
  </si>
  <si>
    <t>001.02.01.04.03</t>
  </si>
  <si>
    <t>74131/001</t>
  </si>
  <si>
    <t>5R</t>
  </si>
  <si>
    <t>IC-184801</t>
  </si>
  <si>
    <t>QUADRO DE DISTRIBUICAO DE ENERGIA DE EMBUTIR, EM CHAPA METALICA, PARA 3 DISJUNTORES TERMOMAGNETICOS MONOPOLARES SEM BARRAMENTO FORNECIMENTO E INSTALACAO</t>
  </si>
  <si>
    <t>001.02.01.04.04</t>
  </si>
  <si>
    <t>IC-184753</t>
  </si>
  <si>
    <t>ELETRODUTO DE PVC RIGIDO ROSCAVEL DN 40MM (1 1/2") INCL CONEXOES, FORNECIMENTO E INSTALACAO</t>
  </si>
  <si>
    <t>001.02.01.05</t>
  </si>
  <si>
    <t>SERVICOS FINALISTICOS</t>
  </si>
  <si>
    <t>001.02.01.05.01</t>
  </si>
  <si>
    <t>IC-030105</t>
  </si>
  <si>
    <t>CADASTRO DE OBRAS CIVIS ( ÀS BUILT)</t>
  </si>
  <si>
    <t>001.02.01.05.02</t>
  </si>
  <si>
    <t>IC-150101</t>
  </si>
  <si>
    <t xml:space="preserve">LIMPEZA FINAL DA OBRA </t>
  </si>
  <si>
    <t>001.02.02</t>
  </si>
  <si>
    <t>CP2010010-IMPLANTACAO DE CAPTACAO COM BOMBA SUBMERSA - POTENCIA ATE 5 CV</t>
  </si>
  <si>
    <t>001.02.02.01</t>
  </si>
  <si>
    <t>DISPOSITIVOS E INDICADORES DE CONSTRUCAO</t>
  </si>
  <si>
    <t>001.02.02.01.01</t>
  </si>
  <si>
    <t>DP0120010</t>
  </si>
  <si>
    <t>BLOCOS DE APOIO NAS BOMBAS (0.20x0.20x0.20)</t>
  </si>
  <si>
    <t>001.02.02.01.02</t>
  </si>
  <si>
    <t>73965/001</t>
  </si>
  <si>
    <t>10R</t>
  </si>
  <si>
    <t>IC-040101</t>
  </si>
  <si>
    <t>ESCAVAÇÃO MANUAL DE VALA, A FRIO, EM MATERIAL DE 2A CATEGORIA (MOLEDOOU ROCHA DECOMPOSTA) ATÉ 1,50M</t>
  </si>
  <si>
    <t>001.02.02.01.03</t>
  </si>
  <si>
    <t>REATERRO EM VALAS/POCOS/CAVAS DE FUNDACAO C/SOLO PROVENIENTE DAS ESCAVACOES</t>
  </si>
  <si>
    <t>001.02.02.01.04</t>
  </si>
  <si>
    <t>CONFORMACAO DO TERRENO (COMPACTAÇÃO DE VALAS MANUALMENTE SEM CONTROLE DE GC)</t>
  </si>
  <si>
    <t>001.02.02.02</t>
  </si>
  <si>
    <t>MONTAGEM</t>
  </si>
  <si>
    <t>001.02.02.02.01</t>
  </si>
  <si>
    <t>I6</t>
  </si>
  <si>
    <t>IC-060201</t>
  </si>
  <si>
    <t>CORTE, DOBRAGEM, MONTAGEM E COLOCACAO DE FERRAGEM NA FORMA, ACO CA-50(A OU B) DIAM ACIM 12,5MM</t>
  </si>
  <si>
    <t>001.02.02.02.02</t>
  </si>
  <si>
    <t>IC-162001</t>
  </si>
  <si>
    <t>FORNECIMENTO PEÇAS DA INSTALACAO HIDRÁULICA DA CAPTAÇÃO COM BOMBA SUBMERSA,POTÊNCIA ATE 5 CV</t>
  </si>
  <si>
    <t>001.02.02.02.03</t>
  </si>
  <si>
    <t>73834/001</t>
  </si>
  <si>
    <t>IC-170113</t>
  </si>
  <si>
    <t>INSTALACAO DE CONJ.MOTO BOMBA SUBMERSIVEL ATE 10 CV</t>
  </si>
  <si>
    <t>001.02.02.02.04</t>
  </si>
  <si>
    <t>IC-060405</t>
  </si>
  <si>
    <t>CARGA E DESCARGA DE TUBO DE FERRO GALVANIZADO DIÂMETRO ATÉ 4"</t>
  </si>
  <si>
    <t>T</t>
  </si>
  <si>
    <t>001.02.02.02.05</t>
  </si>
  <si>
    <t>IC-060413</t>
  </si>
  <si>
    <t>MOMENTO DE TRANSPORTE PARA TUBOS, PEÇAS E CONEXÕES DE FERRO</t>
  </si>
  <si>
    <t>001.02.02.03</t>
  </si>
  <si>
    <t>SERVIÇOS FINALISTICOS</t>
  </si>
  <si>
    <t>001.02.02.03.01</t>
  </si>
  <si>
    <t>IC-150405</t>
  </si>
  <si>
    <t>TESTE DE FUNCIONALIDADE NA CAPTAÇÃO</t>
  </si>
  <si>
    <t>001.02.03</t>
  </si>
  <si>
    <t>CP3010000-IMPLANTACAO DE SISTEMA EM REDE - ENTERRADO</t>
  </si>
  <si>
    <t>001.02.03.01</t>
  </si>
  <si>
    <t>CP3010010-IMPLANTAÇÃO DE SISTEMA EM REDE DN50 / DN25 - ENTERRADO</t>
  </si>
  <si>
    <t>un</t>
  </si>
  <si>
    <t>001.02.03.01.01</t>
  </si>
  <si>
    <t>SERVIÇOS PRELIMINARES</t>
  </si>
  <si>
    <t>001.02.03.01.01.01</t>
  </si>
  <si>
    <t>001.02.03.01.01.02</t>
  </si>
  <si>
    <t>IC-030209</t>
  </si>
  <si>
    <t>MARCAÇAO DE ADUTORAS</t>
  </si>
  <si>
    <t>001.02.03.01.02</t>
  </si>
  <si>
    <t>MOVIMENTO DE TERRA E ROCHA</t>
  </si>
  <si>
    <t>001.02.03.01.02.01</t>
  </si>
  <si>
    <t>ESCAVACAO MANUAL DE VALAS (SOLO COM AGUA), PROFUNDIDADE ATE 1,50 M.</t>
  </si>
  <si>
    <t>001.02.03.01.02.02</t>
  </si>
  <si>
    <t>IC-040109</t>
  </si>
  <si>
    <t>ESCAVACAO DE VALAS - AGUA - EM ROCHA</t>
  </si>
  <si>
    <t>001.02.03.01.02.03</t>
  </si>
  <si>
    <t>001.02.03.01.02.04</t>
  </si>
  <si>
    <t>IC-040305</t>
  </si>
  <si>
    <t>ATERRO EM VALAS EM POCOS EM CAVAS DE FUNDACAO, COM FORNECIMENTO DE SOLO</t>
  </si>
  <si>
    <t>001.02.03.01.02.05</t>
  </si>
  <si>
    <t>IC-040401</t>
  </si>
  <si>
    <t>EXECUCAO DE BERCO DE AREIA EM VALAS</t>
  </si>
  <si>
    <t>001.02.03.01.02.06</t>
  </si>
  <si>
    <t>IC-040521</t>
  </si>
  <si>
    <t>CARGA/TRANSPORTE DESCARGA E ESPALHAMENTO MANUAL HORIZONTAL EM CAMINHÃO BASCULANTE, SOLO, ROCHA E ENTULHO</t>
  </si>
  <si>
    <t>001.02.03.01.02.07</t>
  </si>
  <si>
    <t>IC-040541</t>
  </si>
  <si>
    <t>MOMENTO DE TRANSPORTE DE ROCHA, EM CAMINHAO BASCULANTE</t>
  </si>
  <si>
    <t>M3XKM</t>
  </si>
  <si>
    <t>001.02.03.01.03</t>
  </si>
  <si>
    <t>ASSENTAMENTO E TRANSPORTE DE TUBULAÇÕES</t>
  </si>
  <si>
    <t>001.02.03.01.03.02</t>
  </si>
  <si>
    <t>IC-060401</t>
  </si>
  <si>
    <t>CARGA E DESCARGA DE TUBOS PVC PBA, DN 50 A 100.</t>
  </si>
  <si>
    <t>001.02.03.01.03.03</t>
  </si>
  <si>
    <t>IC-060409</t>
  </si>
  <si>
    <t>MOMENTO DE TRANSPORTE PARA TUBOS, PEÇAS E CONEXOES DE PVC COM DN ATE 100mm</t>
  </si>
  <si>
    <t>MXKM</t>
  </si>
  <si>
    <t>001.02.03.01.04</t>
  </si>
  <si>
    <t>DISPOSITIVOS PADRONIZADOS</t>
  </si>
  <si>
    <t>001.02.03.01.04.01</t>
  </si>
  <si>
    <t>DP0110010</t>
  </si>
  <si>
    <t>BLOCOS DE ANCORAGEM C90o</t>
  </si>
  <si>
    <t>001.02.03.01.04.02</t>
  </si>
  <si>
    <t>DP0110050</t>
  </si>
  <si>
    <t>BLOCOS DE ANCORAGEM C45o</t>
  </si>
  <si>
    <t>001.02.03.01.04.03</t>
  </si>
  <si>
    <t>DP0110090</t>
  </si>
  <si>
    <t>BLOCOS DE ANCORAGEM TE</t>
  </si>
  <si>
    <t>001.02.03.01.04.04</t>
  </si>
  <si>
    <t>DP0310010</t>
  </si>
  <si>
    <t>CAIXA DE PROTEÇAO - REGISTRO E OU VENTOSA EM ALVENARIA (0,70 X 0,70 X 0,70)M (DE_DP0310-01)</t>
  </si>
  <si>
    <t>001.02.03.01.05</t>
  </si>
  <si>
    <t>ASSENTAMENTO TUBO PVC, RPVC, PVC DEFOFO, PRFV P/AGUA COM JE</t>
  </si>
  <si>
    <t>001.02.03.01.05.01</t>
  </si>
  <si>
    <t>ASSENTAMENTO TUBO PVC COM JUNTA ELASTICA, DN 50 MM - (OU RPVC, OU PVCDEFOFO, OU PRFV) - PARA AGUA.</t>
  </si>
  <si>
    <t>001.02.03.01.05.02</t>
  </si>
  <si>
    <t>IC-168001</t>
  </si>
  <si>
    <t>TUBO PVC PBA 12 JE NBR 5647 P/REDE AGUA DN 50/DE 60 MM</t>
  </si>
  <si>
    <t>001.02.03.01.05.03</t>
  </si>
  <si>
    <t>IC-168002</t>
  </si>
  <si>
    <t>TUBO PVC, SOLDAVEL, DN 25 MM, AGUA FRIA (NBR-5648)</t>
  </si>
  <si>
    <t>001.02.03.01.06</t>
  </si>
  <si>
    <t>001.02.03.01.06.01</t>
  </si>
  <si>
    <t>IC-030101</t>
  </si>
  <si>
    <t>CADASTRO DE ADUTORA( ÀS BUILT)</t>
  </si>
  <si>
    <t>001.02.03.01.06.02</t>
  </si>
  <si>
    <t>IC-150409</t>
  </si>
  <si>
    <t>TESTE DE FUNCIONALIDADE NA ADUÇÃO (PARA 500M DE TUBULAÇÃO)</t>
  </si>
  <si>
    <t>001.02.03.02</t>
  </si>
  <si>
    <t>CP3010050-IMPLANTAÇÃO DE SISTEMA EM REDE DN75 - ENTERRADO</t>
  </si>
  <si>
    <t>001.02.03.02.01</t>
  </si>
  <si>
    <t>001.02.03.02.01.01</t>
  </si>
  <si>
    <t>LIMPEZA MANUAL DO TERRENO</t>
  </si>
  <si>
    <t>001.02.03.02.01.02</t>
  </si>
  <si>
    <t>001.02.03.02.02</t>
  </si>
  <si>
    <t>001.02.03.02.02.01</t>
  </si>
  <si>
    <t>ESCAVACAO MANUAL DE VALAS - AGUA - EM SOLO DE QUALQUER NATUREZA EXCETO ROCHA</t>
  </si>
  <si>
    <t>001.02.03.02.02.02</t>
  </si>
  <si>
    <t>001.02.03.02.02.03</t>
  </si>
  <si>
    <t>001.02.03.02.02.04</t>
  </si>
  <si>
    <t>001.02.03.02.02.05</t>
  </si>
  <si>
    <t>001.02.03.02.02.06</t>
  </si>
  <si>
    <t>001.02.03.02.02.07</t>
  </si>
  <si>
    <t>001.02.03.02.03</t>
  </si>
  <si>
    <t>001.02.03.02.03.02</t>
  </si>
  <si>
    <t>001.02.03.02.03.03</t>
  </si>
  <si>
    <t>001.02.03.02.04</t>
  </si>
  <si>
    <t>001.02.03.02.04.01</t>
  </si>
  <si>
    <t>001.02.03.02.04.02</t>
  </si>
  <si>
    <t>001.02.03.02.04.03</t>
  </si>
  <si>
    <t>001.02.03.02.04.04</t>
  </si>
  <si>
    <t>001.02.03.02.05</t>
  </si>
  <si>
    <t>001.02.03.02.05.01</t>
  </si>
  <si>
    <t>73888</t>
  </si>
  <si>
    <t>IC-168003</t>
  </si>
  <si>
    <t>ASSENTAMENTO TUBO PVC COM JUNTA ELASTICA, DN 75 MM - (OU RPVC, OU PVCDEFOFO, OU PRFV) - PARA AGUA.</t>
  </si>
  <si>
    <t>001.02.03.02.05.02</t>
  </si>
  <si>
    <t xml:space="preserve">TUBO PVC PBA 12 JE NBR 5647 P/REDE AGUA DN 75/DE 85 MM </t>
  </si>
  <si>
    <t>001.02.03.02.06</t>
  </si>
  <si>
    <t>001.02.03.02.06.01</t>
  </si>
  <si>
    <t>001.02.03.02.06.02</t>
  </si>
  <si>
    <t>001.02.04</t>
  </si>
  <si>
    <t>CP3110000-IMPLANTACAO DE SISTEMA EM REDE - AEREO</t>
  </si>
  <si>
    <t>001.02.04.01</t>
  </si>
  <si>
    <t>CP3110010-IMPLANTACAO DE SISTEMA EM REDE DIÂMETRO=2" - AEREO</t>
  </si>
  <si>
    <t>001.02.04.01.01</t>
  </si>
  <si>
    <t>001.02.04.01.01.01</t>
  </si>
  <si>
    <t>001.02.04.01.01.02</t>
  </si>
  <si>
    <t>001.02.04.01.02</t>
  </si>
  <si>
    <t>001.02.04.01.02.01</t>
  </si>
  <si>
    <t>ASSENTAMENTO DOS MATERIAIS HIDRÁULICOS (TUBOS DIÂMETRO=2'' E 3" EM FERRO GALVANIZADO) - TRECHO AÉREO</t>
  </si>
  <si>
    <t>001.02.04.01.02.02</t>
  </si>
  <si>
    <t>CARGA E DESCARGA DE TUBO DE FERRO GALVANIZADO DIÂMETRO ATÉ 4"""".</t>
  </si>
  <si>
    <t>001.02.04.01.02.03</t>
  </si>
  <si>
    <t>MOMENTO DE TRANSP. P/ TUBOS, PEÇAS E CONEXOES DE FoFo DUCTIL OU AÇO CARBONO</t>
  </si>
  <si>
    <t>TXKM</t>
  </si>
  <si>
    <t>001.02.04.01.03</t>
  </si>
  <si>
    <t>001.02.04.01.03.01</t>
  </si>
  <si>
    <t>DP0210010</t>
  </si>
  <si>
    <t>PILARETES DE CONCRETO H=0,5M</t>
  </si>
  <si>
    <t>001.02.04.01.03.02</t>
  </si>
  <si>
    <t>DP0220010</t>
  </si>
  <si>
    <t>BLOCOS DE CONCRETO (0,30X0,30X0,30)M</t>
  </si>
  <si>
    <t>001.02.04.01.04</t>
  </si>
  <si>
    <t>FORNECIMENTO DE TUBO</t>
  </si>
  <si>
    <t>001.02.04.01.04.01</t>
  </si>
  <si>
    <t>73976/007</t>
  </si>
  <si>
    <t>FORNECIMENTO DE TUBO DIÂMETRO=2'' COM LUVA EM FERRO GALVANIZADO) - TRECHO AÉREO</t>
  </si>
  <si>
    <t>001.02.04.01.05</t>
  </si>
  <si>
    <t>001.02.04.01.05.01</t>
  </si>
  <si>
    <t>001.02.04.01.05.02</t>
  </si>
  <si>
    <t>001.02.04.02</t>
  </si>
  <si>
    <t>CP3110050-IMPLANTACAO DE SISTEMA EM REDE DIÂMETRO=3" - AEREO</t>
  </si>
  <si>
    <t>001.02.04.02.01</t>
  </si>
  <si>
    <t>001.02.04.02.01.01</t>
  </si>
  <si>
    <t>001.02.04.02.01.02</t>
  </si>
  <si>
    <t>001.02.04.02.02</t>
  </si>
  <si>
    <t>001.02.04.02.02.01</t>
  </si>
  <si>
    <t>001.02.04.02.02.02</t>
  </si>
  <si>
    <t>001.02.04.02.02.03</t>
  </si>
  <si>
    <t>MOMENTO DE TRANSPORTE PARA TUBOS, PEÇAS E CONEXOES DE FERRO GALVANIZADO</t>
  </si>
  <si>
    <t>001.02.04.02.03</t>
  </si>
  <si>
    <t>001.02.04.02.03.01</t>
  </si>
  <si>
    <t>001.02.04.02.03.02</t>
  </si>
  <si>
    <t>001.02.04.02.04</t>
  </si>
  <si>
    <t>001.02.04.02.04.01</t>
  </si>
  <si>
    <t>FORNECIMENTO DE TUBO DIÂMETRO=3'' COM LUVA EM FERRO GALVANIZADO) - TRECHO AÉREO</t>
  </si>
  <si>
    <t>001.02.04.02.05</t>
  </si>
  <si>
    <t>001.02.04.02.05.01</t>
  </si>
  <si>
    <t>001.02.04.02.05.02</t>
  </si>
  <si>
    <t>001.02.05</t>
  </si>
  <si>
    <t>CP4010010-IMPLANTACAO DE CLORADOR DE PASTILHAS</t>
  </si>
  <si>
    <t>001.02.05.01</t>
  </si>
  <si>
    <t>001.02.05.01.01</t>
  </si>
  <si>
    <t>001.02.05.01.02</t>
  </si>
  <si>
    <t>001.02.05.02</t>
  </si>
  <si>
    <t>001.02.05.02.01</t>
  </si>
  <si>
    <t>PORTAO P/CERCA DE CONCRETO EM CANTONEIRA E ACO REDONDO COM 01 FOLHA,INCL.GUARNIÇOES E FERRAGENS, C/ LARGURA ATE 1,00m (DE_IC1000-01)</t>
  </si>
  <si>
    <t>001.02.05.02.02</t>
  </si>
  <si>
    <t>CERCA TIPO B - ESTACA CONCRETO PRE-MOLDADAS PONTA RETA 08 FIOS DE ARAME FARPADO INCLUINDO PINTURA (DE-IC1402) 19 M</t>
  </si>
  <si>
    <t>001.02.05.03</t>
  </si>
  <si>
    <t>DP045001-ABRIGO PARA CLORADOR(DE_DP0450)</t>
  </si>
  <si>
    <t>001.02.05.03.01</t>
  </si>
  <si>
    <t>ABRIGO-FUNDACAO</t>
  </si>
  <si>
    <t>001.02.05.03.01.01</t>
  </si>
  <si>
    <t>001.02.05.03.01.02</t>
  </si>
  <si>
    <t>001.02.05.03.01.03</t>
  </si>
  <si>
    <t>001.02.05.03.01.04</t>
  </si>
  <si>
    <t>IC-080101</t>
  </si>
  <si>
    <t>ALVENARIA EM TIJOLO CERAMICO MACICO 5X10X20CM 1/2 VEZ (ESPESSURA 10CM), ASSENTADO COM ARGAMASSA TRACO 1:2:8 (CIMENTO, CAL E AREIA)</t>
  </si>
  <si>
    <t>001.02.05.03.02</t>
  </si>
  <si>
    <t>ABRIGO-ELEVACAO</t>
  </si>
  <si>
    <t>001.02.05.03.02.01</t>
  </si>
  <si>
    <t>001.02.05.03.02.02</t>
  </si>
  <si>
    <t>EMBASAMENTO C/PEDRA ARGAMASSADA UTILIZANDO ARG.CIM/AREIA 1:4ASSADA</t>
  </si>
  <si>
    <t>001.02.05.03.02.03</t>
  </si>
  <si>
    <t>IC-090101</t>
  </si>
  <si>
    <t>COBERTURA COM TELHA DE FIBROCIMENTO ESTRUTURAL LARGURA UTIL 90CM, INCLUSO ACESSORIOS DE FIXACAO E VEDACAO</t>
  </si>
  <si>
    <t>001.02.05.03.02.04</t>
  </si>
  <si>
    <t>IC-100101</t>
  </si>
  <si>
    <t>PORTA EM CHAPA RAIADA,CANTONEIRA E ACO REDONDO C/02 FOLHAS INCL.FERRAGENS,GUARNIÇOES,LIXAMENTO E PINTURA A OLEO LARGURA 1,20 (DE-IC1001)</t>
  </si>
  <si>
    <t>001.02.05.03.02.05</t>
  </si>
  <si>
    <t>CHAPISCO, CIMENTO E AREIA (TRACO 1:3)</t>
  </si>
  <si>
    <t>001.02.05.03.02.06</t>
  </si>
  <si>
    <t>MASSA UNICA EXTERNA DESEMPENADO (TRACO 1:3)</t>
  </si>
  <si>
    <t>001.02.05.03.02.07</t>
  </si>
  <si>
    <t>IC-110205</t>
  </si>
  <si>
    <t>ACABAMENTO EM CIMENTADO ALISADO COM JUNTA DE MADEIRA SOBRE LASTRO DE CONCRETO NAO ESTRUTURAL</t>
  </si>
  <si>
    <t>001.02.05.03.02.08</t>
  </si>
  <si>
    <t>IC-110237</t>
  </si>
  <si>
    <t>LASTRO DE CONCRETO NAO ESTRUTURAL SOB PISOS, E=7CM</t>
  </si>
  <si>
    <t>001.02.05.03.02.09</t>
  </si>
  <si>
    <t>IC-110305</t>
  </si>
  <si>
    <t>PINTURA C/ PVA-LATEX, S/ MASSA, INCL. LIXAMENTO, EM DUAS DEMAOS</t>
  </si>
  <si>
    <t>001.02.05.03.02.10</t>
  </si>
  <si>
    <t>001.02.05.04</t>
  </si>
  <si>
    <t>001.02.05.04.03</t>
  </si>
  <si>
    <t>IC-160309</t>
  </si>
  <si>
    <t>FORNECIMENTO DOS MATERIAIS HIDRAULICOS E EQUIPAMENTOS (CLORADOR DE PASTILHA)</t>
  </si>
  <si>
    <t>001.02.05.05</t>
  </si>
  <si>
    <t>001.02.05.05.01</t>
  </si>
  <si>
    <t>LIMPEZA FINAL DA OBRA</t>
  </si>
  <si>
    <t>001.02.05.05.02</t>
  </si>
  <si>
    <t>001.02.05.05.03</t>
  </si>
  <si>
    <t>IC-150417</t>
  </si>
  <si>
    <t>TESTE DE FUNCIONALIDADE NO TRATAMENTO</t>
  </si>
  <si>
    <t>001.02.06</t>
  </si>
  <si>
    <t>CP5010050-IMPLANTACAO DE RESERVATORIO APOIADO H=1,00M - CAP=5 E 10M3 (DE_CP5010)</t>
  </si>
  <si>
    <t>001.02.06.01</t>
  </si>
  <si>
    <t>001.02.06.01.01</t>
  </si>
  <si>
    <t>001.02.06.01.02</t>
  </si>
  <si>
    <t>001.02.06.01.03</t>
  </si>
  <si>
    <t>IC-140201</t>
  </si>
  <si>
    <t>CERCA COM MOUROES DE CONCRETO, RETO, 15X15CM, ESPACAMENTO DE 3M, CRAVADOS 0,5M, ESCORAS DE 10X10CM NOS CANTOS, COM 9 FIOS DE ARAME DE ACO OV
ALADO 15X17</t>
  </si>
  <si>
    <t>001.02.06.01.04</t>
  </si>
  <si>
    <t>001.02.06.02</t>
  </si>
  <si>
    <t>DP0710050-BASE PARA RESERVATORIO APOIADO H=1,00M-CAP. 5 E 10 M3 (DE_DP0710)</t>
  </si>
  <si>
    <t>001.02.06.02.01</t>
  </si>
  <si>
    <t>ATERRO ELEVADO - BASE RESERVATORIO</t>
  </si>
  <si>
    <t>001.02.06.02.01.01</t>
  </si>
  <si>
    <t>REATERRO DE VALA COM MATERIAL GRANULAR DE EMPRESTIMO ADENSADO E VIBRAD</t>
  </si>
  <si>
    <t>001.02.06.02.01.02</t>
  </si>
  <si>
    <t>ALVENARIA DE EMBASAMENTO EM TIJOLOS CERAMICOS MACICOS 5X10X20CM, ASSENTADO COM ARGAMASSA TRACO 1:2:8 (CIMENTO, CAL E AREIA)</t>
  </si>
  <si>
    <t>001.02.06.02.01.03</t>
  </si>
  <si>
    <t>CHAPISCO APLICADO SOMENTE EM PILARES E VIGAS DAS PAREDES INTERNAS, COM ROLO PARA TEXTURA ACRÍLICA. ARGAMASSA TRAÇO 1:4 E EMULSÃO POLIMÉRICA (ADESIVO) COM PREPARO EM BETONEIRA 400L. AF_06/2014</t>
  </si>
  <si>
    <t>001.02.06.02.01.04</t>
  </si>
  <si>
    <t>001.02.06.02.01.05</t>
  </si>
  <si>
    <t>001.02.06.02.02</t>
  </si>
  <si>
    <t>FUNDACAO DO RESERVATORIO</t>
  </si>
  <si>
    <t>001.02.06.02.02.01</t>
  </si>
  <si>
    <t>GABARITO P/ EDIFICACOES</t>
  </si>
  <si>
    <t>001.02.06.02.02.02</t>
  </si>
  <si>
    <t>001.02.06.02.02.03</t>
  </si>
  <si>
    <t>001.02.06.02.02.04</t>
  </si>
  <si>
    <t>IC-050121</t>
  </si>
  <si>
    <t>001.02.06.02.02.05</t>
  </si>
  <si>
    <t>001.02.06.02.02.06</t>
  </si>
  <si>
    <t>IC-050413</t>
  </si>
  <si>
    <t>001.02.06.02.02.07</t>
  </si>
  <si>
    <t>ALVENARIA EM TIJOLO CERAMICO MACICO 5X10X20CM 1 VEZ (ESPESSURA 20CM),ASSENTADO COM ARGAMASSA TRACO 1:2:8 (CIMENTO, CAL E AREIA)</t>
  </si>
  <si>
    <t>001.02.06.02.02.08</t>
  </si>
  <si>
    <t>001.02.06.02.02.09</t>
  </si>
  <si>
    <t>73907/003</t>
  </si>
  <si>
    <t>IC-110241</t>
  </si>
  <si>
    <t>CONTRAPISO/LASTRO DE CONCRETO NAO-ESTRUTURAL, E=5CM, PREPARO COM BETONEIRA</t>
  </si>
  <si>
    <t>001.02.06.03</t>
  </si>
  <si>
    <t>001.02.06.03.01</t>
  </si>
  <si>
    <t>001.02.06.03.02</t>
  </si>
  <si>
    <t>001.02.06.03.03</t>
  </si>
  <si>
    <t>001.02.06.03.04</t>
  </si>
  <si>
    <t>IC-110317</t>
  </si>
  <si>
    <t>PINTURA A OLEO EM TUBULACOES DE FERRO GALVANIZADO APARENTE</t>
  </si>
  <si>
    <t>001.02.06.03.05</t>
  </si>
  <si>
    <t>IC-160205</t>
  </si>
  <si>
    <t>FORN.MAT.HIDR.BARRILETE INCLUINDO CUBA DO RESERVATORIO DE FIBRA CAPACIDADE 5.000L H=1,00M</t>
  </si>
  <si>
    <t>001.02.06.03.06</t>
  </si>
  <si>
    <t>IC-160229</t>
  </si>
  <si>
    <t>FORN.MAT.HIDR.BARRILETE, INCLUINDO  CUBA DO  RESERVATORIO DE FIBRA CAPACIDADE 10.000L H=1,00M</t>
  </si>
  <si>
    <t>001.02.06.03.07</t>
  </si>
  <si>
    <t>IC-190105</t>
  </si>
  <si>
    <t>ICAMENTO E MONTAGEM RESERVATORIO APOIADO EM FIBRA DE VIDRO CAPACIDADE 5.000L ALTURA DE 1,00M</t>
  </si>
  <si>
    <t>001.02.06.03.08</t>
  </si>
  <si>
    <t>IC-190129</t>
  </si>
  <si>
    <t>ICAMENTO E MONTAGEM RESERVATORIO APOIADO EM FIBRA DE VIDRO CAPACIDADE 10.000L ALTURA DE 1,00M</t>
  </si>
  <si>
    <t>001.02.06.04</t>
  </si>
  <si>
    <t>001.02.06.04.01</t>
  </si>
  <si>
    <t>001.02.06.04.02</t>
  </si>
  <si>
    <t>001.02.06.04.03</t>
  </si>
  <si>
    <t>IC-150413</t>
  </si>
  <si>
    <t>TESTE DE FUNCIONALIDADE NA RESERVAÇÃO</t>
  </si>
  <si>
    <t>001.02.07</t>
  </si>
  <si>
    <t xml:space="preserve">CP6110010-IMPLANTACAO DE CHAFARIZ - CONVENCIONAL PADRAO </t>
  </si>
  <si>
    <t>001.02.07.01</t>
  </si>
  <si>
    <t>001.02.07.01.01</t>
  </si>
  <si>
    <t>001.02.07.01.02</t>
  </si>
  <si>
    <t>001.02.07.02</t>
  </si>
  <si>
    <t>001.02.07.02.01</t>
  </si>
  <si>
    <t>DP0310050</t>
  </si>
  <si>
    <t>CAIXA DE PROTEÇAO - REGISTRO E OU VENTOSA EM ALVENARIA (0,70 X 0,70 X 0,60)M (DE_DP0310-02)</t>
  </si>
  <si>
    <t>001.02.07.02.02</t>
  </si>
  <si>
    <t>DP0310090</t>
  </si>
  <si>
    <t>CAIXA DE PROTEÇAO - REGISTRO E OU VENTOSA EM ALVENARIA (0,70 X 0,70 X 0,50)M (DE_DP0310-03)</t>
  </si>
  <si>
    <t>001.02.07.02.03</t>
  </si>
  <si>
    <t>DP0320010</t>
  </si>
  <si>
    <t>CAIXA DE INFILTRACAO</t>
  </si>
  <si>
    <t>001.02.07.03</t>
  </si>
  <si>
    <t>IC-130329- CAIXA DO CHAFARIZ CONVENCIONAL</t>
  </si>
  <si>
    <t>001.02.07.03.01</t>
  </si>
  <si>
    <t>001.02.07.03.02</t>
  </si>
  <si>
    <t>001.02.07.03.03</t>
  </si>
  <si>
    <t>001.02.07.03.04</t>
  </si>
  <si>
    <t>ESCAVACAO MANUAL DE VALAS EM TERRA COMPACTA, PROF. 2 M &lt; H &lt;= 3 M</t>
  </si>
  <si>
    <t>001.02.07.03.05</t>
  </si>
  <si>
    <t>CONCRETO FCK=15MPA (1:2,5:3) , INCLUIDO PREPARO MECANICO, LANCAMENTO EADENSAMENTO.</t>
  </si>
  <si>
    <t>001.02.07.03.06</t>
  </si>
  <si>
    <t>001.02.07.03.07</t>
  </si>
  <si>
    <t>IC-080109</t>
  </si>
  <si>
    <t>001.02.07.03.08</t>
  </si>
  <si>
    <t>CHAPISCO APLICADO SOMENTE EM PILARES E VIGAS DAS PAREDES INTERNAS, COMROLO PARA TEXTURA ACRÍLICA. ARGAMASSA TRAÇO 1:4 E EMULSÃO POLIMÉRICA
(ADESIVO) COM PREPARO EM BETONEIRA 400L. AF_06/2014</t>
  </si>
  <si>
    <t>001.02.07.03.09</t>
  </si>
  <si>
    <t>MASSA ÚNICA, PARA RECEBIMENTO DE PINTURA, EM ARGAMASSA TRAÇO 1:2:8, PRNAS DE PAREDES DE AMBIENTES COM ÁREA MENOR QUE 10M2, ESPESSURA DE 20MM
, COM EXECUÇÃO DE TALISCAS.</t>
  </si>
  <si>
    <t>001.02.07.03.10</t>
  </si>
  <si>
    <t>PINTURA PVA, TRES DEMAOS</t>
  </si>
  <si>
    <t>001.02.07.04</t>
  </si>
  <si>
    <t>ASSENTAMENTO E MONTAGEM DE TUBULACOES</t>
  </si>
  <si>
    <t>001.02.07.04.01</t>
  </si>
  <si>
    <t>001.02.07.04.02</t>
  </si>
  <si>
    <t>001.02.07.04.03</t>
  </si>
  <si>
    <t>CONFORMACAO DO TERRENO ( COMPACTAÇÃO DE VALAS MANUALMENTE SEM CONTROLE DE CG)</t>
  </si>
  <si>
    <t>001.02.07.04.05</t>
  </si>
  <si>
    <t>001.02.07.04.06</t>
  </si>
  <si>
    <t>IC-161101</t>
  </si>
  <si>
    <t>FORNECIMENTO DE TUBOS E PECAS DA INSTALACAO HIDRAULICA DO CHAFARIZ PADRAO CERB</t>
  </si>
  <si>
    <t>001.02.07.05</t>
  </si>
  <si>
    <t>001.02.07.05.01</t>
  </si>
  <si>
    <t>001.02.07.05.02</t>
  </si>
  <si>
    <t>LIMPEZA FINAL DA OBRA COM BOTA FORA</t>
  </si>
  <si>
    <t>001.02.07.05.03</t>
  </si>
  <si>
    <t>IC-150421</t>
  </si>
  <si>
    <t>TESTE DE FUNCIONALIDADE NA DISTRIBUIÇÃO</t>
  </si>
  <si>
    <t>GUSTAVO HENRIQUES FERREIRA</t>
  </si>
  <si>
    <t>MARCOS JOSERALDO LEMOS</t>
  </si>
  <si>
    <t>CREA-MG: 173.141</t>
  </si>
  <si>
    <t>PREFEITO MUNICIPAL</t>
  </si>
  <si>
    <t>CPF:337.561.986-34</t>
  </si>
  <si>
    <t>CRONOGRAMA FÍSICO - FINANCEIRO</t>
  </si>
  <si>
    <t>SISTEMA SIMPLIFICADO DE ABASTECIMENTO DE ÁGUA - PSSAA_06  / COMUNIDADE DO RETIRO</t>
  </si>
  <si>
    <t>LOTE</t>
  </si>
  <si>
    <t>NÚMERO DE SISTEMAS</t>
  </si>
  <si>
    <t>ITEM</t>
  </si>
  <si>
    <t>DESCRIÇÃO DO SERVIÇO</t>
  </si>
  <si>
    <t>VALOR TOTAL</t>
  </si>
  <si>
    <t>SISTEMA DE GESTÃO E ADMINISTRAÇÃO DAS OBRAS</t>
  </si>
  <si>
    <t>CANTEIRO-BARRACAO</t>
  </si>
  <si>
    <t>001.03</t>
  </si>
  <si>
    <t>MOBILIZAÇÃO E DESMOBILIZAÇÃO</t>
  </si>
  <si>
    <t>002</t>
  </si>
  <si>
    <t>PERFURAÇÃO DE POÇO /REVESTIMENTO</t>
  </si>
  <si>
    <t>002.01</t>
  </si>
  <si>
    <t>002.02</t>
  </si>
  <si>
    <t>TUBO DE AÇO GALVANIZADO COM COSTURA 6" (150MM), INCLUSIVE CONEXÕ E Instalação</t>
  </si>
  <si>
    <t>003</t>
  </si>
  <si>
    <t>003.01</t>
  </si>
  <si>
    <t>004</t>
  </si>
  <si>
    <t>004.01</t>
  </si>
  <si>
    <t>005</t>
  </si>
  <si>
    <t>005.01</t>
  </si>
  <si>
    <t>CP3010010-IMPLANTAÇÃO DE SISTEMA EM REDE DN50 - ENTERRADO</t>
  </si>
  <si>
    <t>005.02</t>
  </si>
  <si>
    <t>006</t>
  </si>
  <si>
    <t>006.01</t>
  </si>
  <si>
    <t>006.02</t>
  </si>
  <si>
    <t>007</t>
  </si>
  <si>
    <t>007.01</t>
  </si>
  <si>
    <t>008</t>
  </si>
  <si>
    <t>008.01</t>
  </si>
  <si>
    <t>009</t>
  </si>
  <si>
    <t>009.01</t>
  </si>
  <si>
    <t>Total Geral do Lote em R$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</si>
</sst>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#,##0.0000"/>
    <numFmt numFmtId="167" formatCode="_(* #,##0.00_);_(* \(#,##0.00\);_(* \-??_);_(@_)"/>
    <numFmt numFmtId="168" formatCode="_-* #,##0.00_-;\-* #,##0.00_-;_-* \-??_-;_-@_-"/>
  </numFmts>
  <fonts count="20" x14ac:knownFonts="1"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9"/>
      <name val="Arial"/>
      <family val="2"/>
      <charset val="1"/>
    </font>
    <font>
      <b/>
      <sz val="8"/>
      <color indexed="9"/>
      <name val="Arial"/>
      <family val="2"/>
      <charset val="1"/>
    </font>
    <font>
      <sz val="7"/>
      <name val="Arial"/>
      <family val="2"/>
      <charset val="1"/>
    </font>
    <font>
      <sz val="8"/>
      <color indexed="10"/>
      <name val="Arial"/>
      <family val="2"/>
      <charset val="1"/>
    </font>
    <font>
      <sz val="8"/>
      <name val="Calibri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indexed="9"/>
      <name val="Times New Roman"/>
      <family val="1"/>
      <charset val="1"/>
    </font>
    <font>
      <b/>
      <sz val="8"/>
      <color indexed="9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b/>
      <sz val="10"/>
      <name val="Arial"/>
      <family val="2"/>
      <charset val="1"/>
    </font>
    <font>
      <sz val="8"/>
      <color indexed="8"/>
      <name val="Calibri"/>
      <family val="2"/>
      <charset val="1"/>
    </font>
    <font>
      <sz val="8"/>
      <color indexed="9"/>
      <name val="Calibri"/>
      <family val="2"/>
      <charset val="1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22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8" fontId="19" fillId="0" borderId="0" applyFill="0" applyBorder="0" applyProtection="0"/>
    <xf numFmtId="0" fontId="1" fillId="0" borderId="0"/>
    <xf numFmtId="0" fontId="19" fillId="0" borderId="0" applyFill="0" applyBorder="0" applyProtection="0"/>
  </cellStyleXfs>
  <cellXfs count="311">
    <xf numFmtId="0" fontId="0" fillId="0" borderId="0" xfId="0"/>
    <xf numFmtId="0" fontId="2" fillId="2" borderId="0" xfId="2" applyFont="1" applyFill="1" applyAlignment="1" applyProtection="1">
      <alignment horizontal="left"/>
    </xf>
    <xf numFmtId="0" fontId="2" fillId="2" borderId="0" xfId="2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2" fillId="2" borderId="0" xfId="2" applyFont="1" applyFill="1" applyAlignment="1" applyProtection="1">
      <alignment horizontal="left" wrapText="1"/>
    </xf>
    <xf numFmtId="164" fontId="2" fillId="2" borderId="0" xfId="2" applyNumberFormat="1" applyFont="1" applyFill="1" applyAlignment="1" applyProtection="1">
      <alignment horizontal="right"/>
    </xf>
    <xf numFmtId="4" fontId="2" fillId="2" borderId="0" xfId="2" applyNumberFormat="1" applyFont="1" applyFill="1" applyAlignment="1" applyProtection="1">
      <alignment horizontal="right"/>
    </xf>
    <xf numFmtId="0" fontId="2" fillId="2" borderId="0" xfId="2" applyFont="1" applyFill="1" applyAlignment="1" applyProtection="1"/>
    <xf numFmtId="0" fontId="2" fillId="2" borderId="0" xfId="2" applyFont="1" applyFill="1" applyAlignment="1"/>
    <xf numFmtId="2" fontId="2" fillId="2" borderId="0" xfId="2" applyNumberFormat="1" applyFont="1" applyFill="1" applyAlignment="1" applyProtection="1">
      <protection hidden="1"/>
    </xf>
    <xf numFmtId="2" fontId="2" fillId="2" borderId="0" xfId="2" applyNumberFormat="1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/>
    <xf numFmtId="0" fontId="3" fillId="0" borderId="2" xfId="0" applyFont="1" applyBorder="1" applyAlignment="1" applyProtection="1">
      <alignment wrapText="1"/>
    </xf>
    <xf numFmtId="0" fontId="3" fillId="0" borderId="0" xfId="0" applyFont="1" applyBorder="1" applyAlignment="1"/>
    <xf numFmtId="0" fontId="3" fillId="2" borderId="0" xfId="2" applyFont="1" applyFill="1" applyAlignment="1">
      <alignment wrapText="1"/>
    </xf>
    <xf numFmtId="2" fontId="3" fillId="2" borderId="0" xfId="2" applyNumberFormat="1" applyFont="1" applyFill="1" applyAlignment="1" applyProtection="1">
      <alignment wrapText="1"/>
      <protection hidden="1"/>
    </xf>
    <xf numFmtId="0" fontId="3" fillId="2" borderId="0" xfId="2" applyFont="1" applyFill="1" applyBorder="1" applyAlignment="1" applyProtection="1">
      <alignment wrapText="1"/>
    </xf>
    <xf numFmtId="4" fontId="3" fillId="2" borderId="0" xfId="2" applyNumberFormat="1" applyFont="1" applyFill="1" applyBorder="1" applyAlignment="1" applyProtection="1"/>
    <xf numFmtId="0" fontId="2" fillId="2" borderId="0" xfId="2" applyFont="1" applyFill="1" applyBorder="1" applyAlignment="1"/>
    <xf numFmtId="0" fontId="2" fillId="2" borderId="3" xfId="2" applyFont="1" applyFill="1" applyBorder="1" applyAlignment="1" applyProtection="1">
      <alignment horizontal="left"/>
    </xf>
    <xf numFmtId="0" fontId="2" fillId="2" borderId="0" xfId="2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49" fontId="3" fillId="2" borderId="0" xfId="2" applyNumberFormat="1" applyFont="1" applyFill="1" applyBorder="1" applyAlignment="1" applyProtection="1">
      <alignment horizontal="left" wrapText="1"/>
    </xf>
    <xf numFmtId="49" fontId="3" fillId="2" borderId="0" xfId="2" applyNumberFormat="1" applyFont="1" applyFill="1" applyBorder="1" applyAlignment="1" applyProtection="1">
      <alignment horizontal="left"/>
    </xf>
    <xf numFmtId="164" fontId="3" fillId="2" borderId="0" xfId="2" applyNumberFormat="1" applyFont="1" applyFill="1" applyBorder="1" applyAlignment="1" applyProtection="1">
      <alignment horizontal="right"/>
    </xf>
    <xf numFmtId="0" fontId="3" fillId="2" borderId="0" xfId="2" applyFont="1" applyFill="1" applyBorder="1" applyAlignment="1" applyProtection="1">
      <alignment horizontal="left" wrapText="1"/>
    </xf>
    <xf numFmtId="10" fontId="3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>
      <alignment horizontal="center"/>
    </xf>
    <xf numFmtId="3" fontId="3" fillId="2" borderId="0" xfId="2" applyNumberFormat="1" applyFont="1" applyFill="1" applyBorder="1" applyAlignment="1" applyProtection="1">
      <alignment horizontal="left" wrapText="1"/>
    </xf>
    <xf numFmtId="0" fontId="2" fillId="3" borderId="0" xfId="2" applyFont="1" applyFill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2" fillId="2" borderId="0" xfId="2" applyFont="1" applyFill="1" applyAlignment="1" applyProtection="1">
      <protection hidden="1"/>
    </xf>
    <xf numFmtId="0" fontId="4" fillId="2" borderId="0" xfId="2" applyFont="1" applyFill="1" applyAlignment="1"/>
    <xf numFmtId="2" fontId="5" fillId="2" borderId="6" xfId="2" applyNumberFormat="1" applyFont="1" applyFill="1" applyBorder="1" applyAlignment="1" applyProtection="1">
      <alignment horizontal="right"/>
      <protection hidden="1"/>
    </xf>
    <xf numFmtId="2" fontId="3" fillId="2" borderId="6" xfId="2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4" xfId="2" applyNumberFormat="1" applyFont="1" applyFill="1" applyBorder="1" applyAlignment="1" applyProtection="1">
      <alignment horizontal="center" vertical="center"/>
    </xf>
    <xf numFmtId="0" fontId="3" fillId="4" borderId="4" xfId="2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center" vertical="center"/>
    </xf>
    <xf numFmtId="165" fontId="3" fillId="4" borderId="4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2" fontId="4" fillId="2" borderId="6" xfId="2" applyNumberFormat="1" applyFont="1" applyFill="1" applyBorder="1" applyAlignment="1" applyProtection="1">
      <protection hidden="1"/>
    </xf>
    <xf numFmtId="2" fontId="2" fillId="3" borderId="6" xfId="2" applyNumberFormat="1" applyFont="1" applyFill="1" applyBorder="1" applyAlignment="1" applyProtection="1">
      <protection locked="0"/>
    </xf>
    <xf numFmtId="0" fontId="6" fillId="2" borderId="0" xfId="2" applyFont="1" applyFill="1" applyAlignment="1"/>
    <xf numFmtId="0" fontId="3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 wrapText="1"/>
    </xf>
    <xf numFmtId="0" fontId="3" fillId="2" borderId="4" xfId="2" applyNumberFormat="1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justify" wrapText="1"/>
    </xf>
    <xf numFmtId="0" fontId="3" fillId="0" borderId="4" xfId="0" applyFont="1" applyBorder="1" applyAlignment="1" applyProtection="1">
      <alignment horizontal="center"/>
    </xf>
    <xf numFmtId="165" fontId="3" fillId="0" borderId="4" xfId="0" applyNumberFormat="1" applyFont="1" applyBorder="1" applyAlignment="1" applyProtection="1">
      <alignment horizontal="right"/>
    </xf>
    <xf numFmtId="4" fontId="3" fillId="2" borderId="5" xfId="0" applyNumberFormat="1" applyFont="1" applyFill="1" applyBorder="1" applyAlignment="1" applyProtection="1">
      <alignment horizontal="right"/>
    </xf>
    <xf numFmtId="4" fontId="2" fillId="2" borderId="0" xfId="2" applyNumberFormat="1" applyFont="1" applyFill="1" applyAlignment="1" applyProtection="1">
      <protection hidden="1"/>
    </xf>
    <xf numFmtId="0" fontId="3" fillId="4" borderId="4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center" wrapText="1"/>
    </xf>
    <xf numFmtId="0" fontId="3" fillId="4" borderId="4" xfId="2" applyNumberFormat="1" applyFont="1" applyFill="1" applyBorder="1" applyAlignment="1" applyProtection="1">
      <alignment horizontal="center"/>
    </xf>
    <xf numFmtId="0" fontId="3" fillId="4" borderId="4" xfId="2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justify" wrapText="1"/>
    </xf>
    <xf numFmtId="0" fontId="3" fillId="4" borderId="4" xfId="0" applyFont="1" applyFill="1" applyBorder="1" applyAlignment="1" applyProtection="1">
      <alignment horizontal="center"/>
    </xf>
    <xf numFmtId="165" fontId="3" fillId="4" borderId="4" xfId="0" applyNumberFormat="1" applyFont="1" applyFill="1" applyBorder="1" applyAlignment="1" applyProtection="1">
      <alignment horizontal="right"/>
    </xf>
    <xf numFmtId="4" fontId="3" fillId="4" borderId="5" xfId="0" applyNumberFormat="1" applyFont="1" applyFill="1" applyBorder="1" applyAlignment="1" applyProtection="1">
      <alignment horizontal="right"/>
    </xf>
    <xf numFmtId="0" fontId="3" fillId="2" borderId="4" xfId="2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 wrapText="1"/>
    </xf>
    <xf numFmtId="164" fontId="3" fillId="2" borderId="4" xfId="2" applyNumberFormat="1" applyFont="1" applyFill="1" applyBorder="1" applyAlignment="1" applyProtection="1">
      <alignment horizontal="right"/>
    </xf>
    <xf numFmtId="4" fontId="3" fillId="2" borderId="4" xfId="2" applyNumberFormat="1" applyFont="1" applyFill="1" applyBorder="1" applyAlignment="1" applyProtection="1">
      <alignment horizontal="right"/>
    </xf>
    <xf numFmtId="4" fontId="3" fillId="2" borderId="5" xfId="2" applyNumberFormat="1" applyFont="1" applyFill="1" applyBorder="1" applyAlignment="1" applyProtection="1"/>
    <xf numFmtId="0" fontId="3" fillId="2" borderId="0" xfId="2" applyFont="1" applyFill="1" applyAlignment="1"/>
    <xf numFmtId="0" fontId="5" fillId="2" borderId="0" xfId="2" applyFont="1" applyFill="1" applyAlignment="1"/>
    <xf numFmtId="2" fontId="3" fillId="3" borderId="6" xfId="2" applyNumberFormat="1" applyFont="1" applyFill="1" applyBorder="1" applyAlignment="1" applyProtection="1">
      <alignment horizontal="center"/>
      <protection locked="0"/>
    </xf>
    <xf numFmtId="0" fontId="7" fillId="2" borderId="0" xfId="2" applyFont="1" applyFill="1" applyAlignment="1"/>
    <xf numFmtId="0" fontId="2" fillId="2" borderId="4" xfId="2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4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left" vertical="center" wrapText="1"/>
    </xf>
    <xf numFmtId="164" fontId="2" fillId="2" borderId="4" xfId="2" applyNumberFormat="1" applyFont="1" applyFill="1" applyBorder="1" applyAlignment="1" applyProtection="1">
      <alignment horizontal="right"/>
    </xf>
    <xf numFmtId="4" fontId="2" fillId="2" borderId="4" xfId="2" applyNumberFormat="1" applyFont="1" applyFill="1" applyBorder="1" applyAlignment="1" applyProtection="1">
      <alignment horizontal="right"/>
    </xf>
    <xf numFmtId="4" fontId="2" fillId="2" borderId="5" xfId="2" applyNumberFormat="1" applyFont="1" applyFill="1" applyBorder="1" applyAlignment="1" applyProtection="1"/>
    <xf numFmtId="4" fontId="2" fillId="2" borderId="0" xfId="2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/>
    <xf numFmtId="4" fontId="4" fillId="2" borderId="0" xfId="0" applyNumberFormat="1" applyFont="1" applyFill="1" applyBorder="1" applyAlignment="1"/>
    <xf numFmtId="2" fontId="4" fillId="2" borderId="6" xfId="0" applyNumberFormat="1" applyFont="1" applyFill="1" applyBorder="1" applyAlignment="1" applyProtection="1">
      <protection hidden="1"/>
    </xf>
    <xf numFmtId="2" fontId="2" fillId="3" borderId="6" xfId="0" applyNumberFormat="1" applyFont="1" applyFill="1" applyBorder="1" applyAlignment="1" applyProtection="1">
      <protection locked="0"/>
    </xf>
    <xf numFmtId="4" fontId="6" fillId="2" borderId="0" xfId="0" applyNumberFormat="1" applyFont="1" applyFill="1" applyBorder="1" applyAlignment="1"/>
    <xf numFmtId="0" fontId="2" fillId="2" borderId="4" xfId="2" applyFont="1" applyFill="1" applyBorder="1" applyAlignment="1" applyProtection="1">
      <alignment horizontal="center" wrapText="1"/>
    </xf>
    <xf numFmtId="0" fontId="2" fillId="2" borderId="4" xfId="2" applyFont="1" applyFill="1" applyBorder="1" applyAlignment="1" applyProtection="1">
      <alignment horizontal="left" wrapText="1"/>
    </xf>
    <xf numFmtId="4" fontId="2" fillId="2" borderId="0" xfId="2" applyNumberFormat="1" applyFont="1" applyFill="1" applyBorder="1" applyAlignment="1"/>
    <xf numFmtId="10" fontId="6" fillId="2" borderId="0" xfId="2" applyNumberFormat="1" applyFont="1" applyFill="1" applyAlignment="1"/>
    <xf numFmtId="4" fontId="6" fillId="2" borderId="0" xfId="2" applyNumberFormat="1" applyFont="1" applyFill="1" applyAlignment="1"/>
    <xf numFmtId="10" fontId="7" fillId="2" borderId="0" xfId="2" applyNumberFormat="1" applyFont="1" applyFill="1" applyAlignment="1"/>
    <xf numFmtId="0" fontId="3" fillId="2" borderId="4" xfId="0" applyNumberFormat="1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justify" wrapText="1"/>
    </xf>
    <xf numFmtId="4" fontId="3" fillId="2" borderId="0" xfId="2" applyNumberFormat="1" applyFont="1" applyFill="1" applyBorder="1" applyAlignment="1">
      <alignment horizontal="right"/>
    </xf>
    <xf numFmtId="0" fontId="3" fillId="2" borderId="0" xfId="2" applyFont="1" applyFill="1" applyBorder="1" applyAlignment="1"/>
    <xf numFmtId="4" fontId="3" fillId="2" borderId="0" xfId="0" applyNumberFormat="1" applyFont="1" applyFill="1" applyBorder="1" applyAlignment="1"/>
    <xf numFmtId="4" fontId="5" fillId="2" borderId="0" xfId="0" applyNumberFormat="1" applyFont="1" applyFill="1" applyBorder="1" applyAlignment="1"/>
    <xf numFmtId="2" fontId="5" fillId="2" borderId="6" xfId="0" applyNumberFormat="1" applyFont="1" applyFill="1" applyBorder="1" applyAlignment="1" applyProtection="1">
      <protection hidden="1"/>
    </xf>
    <xf numFmtId="2" fontId="3" fillId="3" borderId="6" xfId="0" applyNumberFormat="1" applyFont="1" applyFill="1" applyBorder="1" applyAlignment="1" applyProtection="1">
      <protection locked="0"/>
    </xf>
    <xf numFmtId="0" fontId="8" fillId="2" borderId="4" xfId="2" applyFont="1" applyFill="1" applyBorder="1" applyAlignment="1" applyProtection="1">
      <alignment horizontal="center" wrapText="1"/>
    </xf>
    <xf numFmtId="0" fontId="9" fillId="2" borderId="4" xfId="2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justify" wrapText="1"/>
    </xf>
    <xf numFmtId="0" fontId="2" fillId="4" borderId="4" xfId="2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center" wrapText="1"/>
    </xf>
    <xf numFmtId="0" fontId="2" fillId="4" borderId="4" xfId="0" applyNumberFormat="1" applyFont="1" applyFill="1" applyBorder="1" applyAlignment="1" applyProtection="1">
      <alignment horizontal="center" wrapText="1"/>
    </xf>
    <xf numFmtId="0" fontId="2" fillId="4" borderId="4" xfId="2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left" wrapText="1"/>
    </xf>
    <xf numFmtId="0" fontId="2" fillId="4" borderId="4" xfId="0" applyFont="1" applyFill="1" applyBorder="1" applyAlignment="1" applyProtection="1">
      <alignment horizontal="center"/>
    </xf>
    <xf numFmtId="164" fontId="2" fillId="4" borderId="4" xfId="2" applyNumberFormat="1" applyFont="1" applyFill="1" applyBorder="1" applyAlignment="1" applyProtection="1">
      <alignment horizontal="right"/>
    </xf>
    <xf numFmtId="4" fontId="2" fillId="4" borderId="4" xfId="2" applyNumberFormat="1" applyFont="1" applyFill="1" applyBorder="1" applyAlignment="1" applyProtection="1">
      <alignment horizontal="right"/>
    </xf>
    <xf numFmtId="4" fontId="2" fillId="4" borderId="5" xfId="2" applyNumberFormat="1" applyFont="1" applyFill="1" applyBorder="1" applyAlignment="1" applyProtection="1"/>
    <xf numFmtId="0" fontId="3" fillId="2" borderId="4" xfId="2" applyFont="1" applyFill="1" applyBorder="1" applyAlignment="1" applyProtection="1">
      <alignment horizontal="left" wrapText="1"/>
    </xf>
    <xf numFmtId="4" fontId="3" fillId="2" borderId="0" xfId="2" applyNumberFormat="1" applyFont="1" applyFill="1" applyBorder="1" applyAlignment="1"/>
    <xf numFmtId="4" fontId="5" fillId="2" borderId="0" xfId="2" applyNumberFormat="1" applyFont="1" applyFill="1" applyBorder="1" applyAlignment="1"/>
    <xf numFmtId="4" fontId="3" fillId="2" borderId="4" xfId="2" applyNumberFormat="1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 wrapText="1"/>
    </xf>
    <xf numFmtId="4" fontId="3" fillId="2" borderId="4" xfId="2" applyNumberFormat="1" applyFont="1" applyFill="1" applyBorder="1" applyAlignment="1" applyProtection="1">
      <alignment horizontal="left" wrapText="1"/>
    </xf>
    <xf numFmtId="2" fontId="3" fillId="3" borderId="6" xfId="2" applyNumberFormat="1" applyFont="1" applyFill="1" applyBorder="1" applyAlignment="1" applyProtection="1">
      <protection locked="0"/>
    </xf>
    <xf numFmtId="0" fontId="2" fillId="2" borderId="4" xfId="2" applyNumberFormat="1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4" fontId="2" fillId="2" borderId="4" xfId="2" applyNumberFormat="1" applyFont="1" applyFill="1" applyBorder="1" applyAlignment="1" applyProtection="1">
      <alignment horizontal="left" wrapText="1"/>
    </xf>
    <xf numFmtId="4" fontId="2" fillId="2" borderId="4" xfId="2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166" fontId="3" fillId="2" borderId="4" xfId="2" applyNumberFormat="1" applyFont="1" applyFill="1" applyBorder="1" applyAlignment="1" applyProtection="1">
      <alignment horizontal="right"/>
    </xf>
    <xf numFmtId="0" fontId="2" fillId="4" borderId="4" xfId="2" applyFont="1" applyFill="1" applyBorder="1" applyAlignment="1" applyProtection="1">
      <alignment horizontal="left" wrapText="1"/>
    </xf>
    <xf numFmtId="0" fontId="2" fillId="4" borderId="5" xfId="2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4" fillId="2" borderId="0" xfId="2" applyFont="1" applyFill="1" applyBorder="1" applyAlignment="1"/>
    <xf numFmtId="164" fontId="3" fillId="2" borderId="4" xfId="0" applyNumberFormat="1" applyFont="1" applyFill="1" applyBorder="1" applyAlignment="1" applyProtection="1">
      <alignment horizontal="right"/>
    </xf>
    <xf numFmtId="0" fontId="5" fillId="2" borderId="0" xfId="2" applyFont="1" applyFill="1" applyBorder="1" applyAlignment="1"/>
    <xf numFmtId="4" fontId="2" fillId="4" borderId="4" xfId="2" applyNumberFormat="1" applyFont="1" applyFill="1" applyBorder="1" applyAlignment="1" applyProtection="1">
      <alignment horizontal="center"/>
    </xf>
    <xf numFmtId="0" fontId="2" fillId="4" borderId="4" xfId="2" applyFont="1" applyFill="1" applyBorder="1" applyAlignment="1" applyProtection="1">
      <alignment horizontal="center" wrapText="1"/>
    </xf>
    <xf numFmtId="0" fontId="7" fillId="2" borderId="0" xfId="2" applyFont="1" applyFill="1" applyAlignment="1">
      <alignment wrapText="1"/>
    </xf>
    <xf numFmtId="4" fontId="3" fillId="2" borderId="4" xfId="0" applyNumberFormat="1" applyFont="1" applyFill="1" applyBorder="1" applyAlignment="1" applyProtection="1">
      <alignment horizontal="right"/>
    </xf>
    <xf numFmtId="4" fontId="3" fillId="2" borderId="5" xfId="0" applyNumberFormat="1" applyFont="1" applyFill="1" applyBorder="1" applyAlignment="1" applyProtection="1"/>
    <xf numFmtId="4" fontId="3" fillId="2" borderId="0" xfId="2" applyNumberFormat="1" applyFont="1" applyFill="1" applyBorder="1" applyAlignment="1">
      <alignment horizontal="right" wrapText="1"/>
    </xf>
    <xf numFmtId="0" fontId="3" fillId="2" borderId="0" xfId="2" applyFont="1" applyFill="1" applyBorder="1" applyAlignment="1">
      <alignment wrapText="1"/>
    </xf>
    <xf numFmtId="4" fontId="3" fillId="2" borderId="4" xfId="2" applyNumberFormat="1" applyFont="1" applyFill="1" applyBorder="1" applyAlignment="1" applyProtection="1">
      <alignment horizontal="right" wrapText="1"/>
    </xf>
    <xf numFmtId="4" fontId="2" fillId="2" borderId="4" xfId="2" applyNumberFormat="1" applyFont="1" applyFill="1" applyBorder="1" applyAlignment="1" applyProtection="1">
      <alignment horizontal="right" wrapText="1"/>
    </xf>
    <xf numFmtId="0" fontId="6" fillId="2" borderId="0" xfId="2" applyFont="1" applyFill="1" applyAlignment="1">
      <alignment wrapText="1"/>
    </xf>
    <xf numFmtId="4" fontId="2" fillId="2" borderId="0" xfId="2" applyNumberFormat="1" applyFont="1" applyFill="1" applyBorder="1" applyAlignment="1">
      <alignment horizontal="right" wrapText="1"/>
    </xf>
    <xf numFmtId="0" fontId="2" fillId="2" borderId="0" xfId="2" applyFont="1" applyFill="1" applyBorder="1" applyAlignment="1">
      <alignment wrapText="1"/>
    </xf>
    <xf numFmtId="0" fontId="2" fillId="2" borderId="0" xfId="2" applyFont="1" applyFill="1" applyAlignment="1">
      <alignment wrapText="1"/>
    </xf>
    <xf numFmtId="165" fontId="2" fillId="2" borderId="4" xfId="2" applyNumberFormat="1" applyFont="1" applyFill="1" applyBorder="1" applyAlignment="1" applyProtection="1"/>
    <xf numFmtId="2" fontId="2" fillId="2" borderId="5" xfId="2" applyNumberFormat="1" applyFont="1" applyFill="1" applyBorder="1" applyAlignment="1" applyProtection="1"/>
    <xf numFmtId="165" fontId="2" fillId="2" borderId="4" xfId="2" applyNumberFormat="1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/>
    <xf numFmtId="0" fontId="2" fillId="2" borderId="4" xfId="0" applyFont="1" applyFill="1" applyBorder="1" applyAlignment="1" applyProtection="1"/>
    <xf numFmtId="0" fontId="3" fillId="2" borderId="4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2" fontId="2" fillId="2" borderId="4" xfId="2" applyNumberFormat="1" applyFont="1" applyFill="1" applyBorder="1" applyAlignment="1" applyProtection="1"/>
    <xf numFmtId="4" fontId="2" fillId="4" borderId="4" xfId="2" applyNumberFormat="1" applyFont="1" applyFill="1" applyBorder="1" applyAlignment="1" applyProtection="1">
      <alignment horizontal="right" wrapText="1"/>
    </xf>
    <xf numFmtId="4" fontId="3" fillId="2" borderId="5" xfId="2" applyNumberFormat="1" applyFont="1" applyFill="1" applyBorder="1" applyAlignment="1" applyProtection="1">
      <alignment horizontal="right"/>
    </xf>
    <xf numFmtId="2" fontId="5" fillId="2" borderId="6" xfId="2" applyNumberFormat="1" applyFont="1" applyFill="1" applyBorder="1" applyAlignment="1" applyProtection="1">
      <protection hidden="1"/>
    </xf>
    <xf numFmtId="0" fontId="7" fillId="2" borderId="0" xfId="2" applyFont="1" applyFill="1" applyBorder="1" applyAlignment="1"/>
    <xf numFmtId="4" fontId="6" fillId="2" borderId="7" xfId="0" applyNumberFormat="1" applyFont="1" applyFill="1" applyBorder="1" applyAlignment="1" applyProtection="1"/>
    <xf numFmtId="4" fontId="6" fillId="2" borderId="0" xfId="0" applyNumberFormat="1" applyFont="1" applyFill="1" applyBorder="1" applyAlignment="1" applyProtection="1"/>
    <xf numFmtId="0" fontId="6" fillId="2" borderId="7" xfId="2" applyFont="1" applyFill="1" applyBorder="1" applyAlignment="1"/>
    <xf numFmtId="0" fontId="6" fillId="2" borderId="0" xfId="2" applyFont="1" applyFill="1" applyBorder="1" applyAlignment="1"/>
    <xf numFmtId="0" fontId="10" fillId="2" borderId="4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>
      <alignment horizontal="left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justify" wrapText="1"/>
    </xf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167" fontId="3" fillId="2" borderId="4" xfId="3" applyNumberFormat="1" applyFont="1" applyFill="1" applyBorder="1" applyAlignment="1" applyProtection="1">
      <alignment horizontal="right"/>
    </xf>
    <xf numFmtId="4" fontId="3" fillId="2" borderId="4" xfId="2" applyNumberFormat="1" applyFont="1" applyFill="1" applyBorder="1" applyAlignment="1" applyProtection="1">
      <alignment horizontal="left"/>
    </xf>
    <xf numFmtId="4" fontId="7" fillId="2" borderId="5" xfId="2" applyNumberFormat="1" applyFont="1" applyFill="1" applyBorder="1" applyAlignment="1" applyProtection="1"/>
    <xf numFmtId="168" fontId="3" fillId="2" borderId="0" xfId="2" applyNumberFormat="1" applyFont="1" applyFill="1" applyBorder="1" applyAlignment="1"/>
    <xf numFmtId="168" fontId="3" fillId="2" borderId="0" xfId="1" applyFont="1" applyFill="1" applyBorder="1" applyAlignment="1" applyProtection="1"/>
    <xf numFmtId="4" fontId="2" fillId="2" borderId="4" xfId="2" applyNumberFormat="1" applyFont="1" applyFill="1" applyBorder="1" applyAlignment="1" applyProtection="1">
      <alignment horizontal="left"/>
    </xf>
    <xf numFmtId="0" fontId="3" fillId="2" borderId="5" xfId="2" applyFont="1" applyFill="1" applyBorder="1" applyAlignment="1" applyProtection="1"/>
    <xf numFmtId="0" fontId="2" fillId="2" borderId="0" xfId="2" applyFont="1" applyFill="1" applyAlignment="1" applyProtection="1">
      <alignment horizontal="left" vertical="top"/>
    </xf>
    <xf numFmtId="10" fontId="12" fillId="0" borderId="10" xfId="2" applyNumberFormat="1" applyFont="1" applyBorder="1"/>
    <xf numFmtId="10" fontId="12" fillId="0" borderId="0" xfId="2" applyNumberFormat="1" applyFont="1" applyBorder="1"/>
    <xf numFmtId="0" fontId="2" fillId="0" borderId="0" xfId="2" applyFont="1"/>
    <xf numFmtId="0" fontId="2" fillId="0" borderId="0" xfId="2" applyFont="1" applyProtection="1"/>
    <xf numFmtId="0" fontId="1" fillId="0" borderId="0" xfId="2"/>
    <xf numFmtId="10" fontId="12" fillId="0" borderId="12" xfId="2" applyNumberFormat="1" applyFont="1" applyBorder="1"/>
    <xf numFmtId="10" fontId="13" fillId="0" borderId="0" xfId="2" applyNumberFormat="1" applyFont="1" applyBorder="1"/>
    <xf numFmtId="0" fontId="6" fillId="0" borderId="0" xfId="2" applyFont="1"/>
    <xf numFmtId="0" fontId="6" fillId="0" borderId="0" xfId="2" applyFont="1" applyProtection="1"/>
    <xf numFmtId="0" fontId="12" fillId="0" borderId="11" xfId="2" applyFont="1" applyBorder="1" applyAlignment="1">
      <alignment horizontal="center"/>
    </xf>
    <xf numFmtId="0" fontId="11" fillId="0" borderId="0" xfId="2" applyFont="1" applyBorder="1"/>
    <xf numFmtId="0" fontId="14" fillId="0" borderId="0" xfId="2" applyNumberFormat="1" applyFont="1" applyBorder="1" applyAlignment="1">
      <alignment vertical="top" wrapText="1"/>
    </xf>
    <xf numFmtId="0" fontId="11" fillId="0" borderId="0" xfId="2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4" fontId="12" fillId="0" borderId="0" xfId="2" applyNumberFormat="1" applyFont="1" applyBorder="1"/>
    <xf numFmtId="0" fontId="12" fillId="0" borderId="0" xfId="2" applyFont="1" applyBorder="1"/>
    <xf numFmtId="0" fontId="12" fillId="0" borderId="13" xfId="2" applyFont="1" applyBorder="1" applyAlignment="1" applyProtection="1">
      <alignment horizontal="center"/>
      <protection hidden="1"/>
    </xf>
    <xf numFmtId="0" fontId="11" fillId="0" borderId="14" xfId="2" applyFont="1" applyBorder="1" applyProtection="1">
      <protection hidden="1"/>
    </xf>
    <xf numFmtId="3" fontId="11" fillId="0" borderId="14" xfId="2" applyNumberFormat="1" applyFont="1" applyBorder="1" applyAlignment="1" applyProtection="1">
      <alignment horizontal="center"/>
      <protection hidden="1"/>
    </xf>
    <xf numFmtId="0" fontId="11" fillId="0" borderId="14" xfId="2" applyFont="1" applyBorder="1" applyAlignment="1" applyProtection="1">
      <alignment horizontal="left"/>
      <protection hidden="1"/>
    </xf>
    <xf numFmtId="4" fontId="11" fillId="0" borderId="14" xfId="2" applyNumberFormat="1" applyFont="1" applyFill="1" applyBorder="1" applyAlignment="1" applyProtection="1">
      <alignment horizontal="right"/>
    </xf>
    <xf numFmtId="2" fontId="11" fillId="0" borderId="14" xfId="2" applyNumberFormat="1" applyFont="1" applyFill="1" applyBorder="1" applyAlignment="1" applyProtection="1">
      <alignment horizontal="left"/>
      <protection locked="0"/>
    </xf>
    <xf numFmtId="10" fontId="12" fillId="0" borderId="15" xfId="2" applyNumberFormat="1" applyFont="1" applyBorder="1"/>
    <xf numFmtId="10" fontId="14" fillId="0" borderId="0" xfId="2" applyNumberFormat="1" applyFont="1" applyBorder="1" applyAlignment="1">
      <alignment horizontal="center" wrapText="1"/>
    </xf>
    <xf numFmtId="0" fontId="11" fillId="0" borderId="20" xfId="2" applyFont="1" applyBorder="1" applyAlignment="1" applyProtection="1">
      <alignment horizontal="center"/>
      <protection hidden="1"/>
    </xf>
    <xf numFmtId="0" fontId="11" fillId="0" borderId="21" xfId="2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 applyProtection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4" fontId="12" fillId="0" borderId="25" xfId="2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" fontId="12" fillId="0" borderId="26" xfId="2" applyNumberFormat="1" applyFont="1" applyBorder="1" applyAlignment="1">
      <alignment vertical="center"/>
    </xf>
    <xf numFmtId="4" fontId="13" fillId="0" borderId="0" xfId="2" applyNumberFormat="1" applyFont="1" applyBorder="1" applyAlignment="1">
      <alignment vertical="center"/>
    </xf>
    <xf numFmtId="4" fontId="6" fillId="0" borderId="0" xfId="2" applyNumberFormat="1" applyFont="1"/>
    <xf numFmtId="4" fontId="6" fillId="0" borderId="0" xfId="2" applyNumberFormat="1" applyFont="1" applyAlignment="1" applyProtection="1">
      <alignment vertical="center"/>
    </xf>
    <xf numFmtId="9" fontId="12" fillId="5" borderId="27" xfId="2" applyNumberFormat="1" applyFont="1" applyFill="1" applyBorder="1" applyAlignment="1" applyProtection="1">
      <alignment horizontal="center" vertical="center"/>
      <protection hidden="1"/>
    </xf>
    <xf numFmtId="9" fontId="12" fillId="0" borderId="4" xfId="2" applyNumberFormat="1" applyFont="1" applyFill="1" applyBorder="1" applyAlignment="1" applyProtection="1">
      <alignment horizontal="center" vertical="center"/>
      <protection hidden="1"/>
    </xf>
    <xf numFmtId="10" fontId="12" fillId="0" borderId="26" xfId="2" applyNumberFormat="1" applyFont="1" applyBorder="1" applyAlignment="1">
      <alignment vertical="center"/>
    </xf>
    <xf numFmtId="10" fontId="13" fillId="0" borderId="0" xfId="2" applyNumberFormat="1" applyFont="1" applyBorder="1" applyAlignment="1">
      <alignment vertical="center"/>
    </xf>
    <xf numFmtId="10" fontId="6" fillId="0" borderId="0" xfId="2" applyNumberFormat="1" applyFont="1"/>
    <xf numFmtId="4" fontId="12" fillId="0" borderId="28" xfId="2" applyNumberFormat="1" applyFont="1" applyBorder="1" applyAlignment="1">
      <alignment horizontal="center" vertical="center"/>
    </xf>
    <xf numFmtId="4" fontId="12" fillId="0" borderId="29" xfId="2" applyNumberFormat="1" applyFont="1" applyBorder="1" applyAlignment="1">
      <alignment vertical="center"/>
    </xf>
    <xf numFmtId="4" fontId="6" fillId="0" borderId="0" xfId="2" applyNumberFormat="1" applyFont="1" applyProtection="1"/>
    <xf numFmtId="10" fontId="12" fillId="5" borderId="27" xfId="2" applyNumberFormat="1" applyFont="1" applyFill="1" applyBorder="1" applyAlignment="1" applyProtection="1">
      <alignment horizontal="center" vertical="center"/>
      <protection hidden="1"/>
    </xf>
    <xf numFmtId="165" fontId="6" fillId="0" borderId="0" xfId="2" applyNumberFormat="1" applyFont="1"/>
    <xf numFmtId="10" fontId="12" fillId="0" borderId="4" xfId="2" applyNumberFormat="1" applyFont="1" applyFill="1" applyBorder="1" applyAlignment="1" applyProtection="1">
      <alignment horizontal="center" vertical="center"/>
      <protection hidden="1"/>
    </xf>
    <xf numFmtId="0" fontId="11" fillId="0" borderId="23" xfId="2" applyFont="1" applyBorder="1" applyAlignment="1" applyProtection="1">
      <alignment horizontal="center" vertical="center"/>
      <protection hidden="1"/>
    </xf>
    <xf numFmtId="0" fontId="14" fillId="0" borderId="0" xfId="2" applyFont="1" applyBorder="1" applyAlignment="1" applyProtection="1">
      <alignment horizontal="left" vertical="center"/>
      <protection hidden="1"/>
    </xf>
    <xf numFmtId="10" fontId="12" fillId="2" borderId="4" xfId="2" applyNumberFormat="1" applyFont="1" applyFill="1" applyBorder="1" applyAlignment="1" applyProtection="1">
      <alignment horizontal="center" vertical="center"/>
      <protection hidden="1"/>
    </xf>
    <xf numFmtId="0" fontId="11" fillId="0" borderId="30" xfId="2" applyFont="1" applyBorder="1" applyAlignment="1" applyProtection="1">
      <alignment vertical="center"/>
      <protection hidden="1"/>
    </xf>
    <xf numFmtId="4" fontId="12" fillId="0" borderId="4" xfId="2" applyNumberFormat="1" applyFont="1" applyBorder="1" applyAlignment="1">
      <alignment horizontal="center" vertical="center"/>
    </xf>
    <xf numFmtId="10" fontId="12" fillId="2" borderId="31" xfId="2" applyNumberFormat="1" applyFont="1" applyFill="1" applyBorder="1" applyAlignment="1" applyProtection="1">
      <alignment horizontal="center" vertical="center"/>
      <protection hidden="1"/>
    </xf>
    <xf numFmtId="10" fontId="12" fillId="6" borderId="27" xfId="2" applyNumberFormat="1" applyFont="1" applyFill="1" applyBorder="1" applyAlignment="1" applyProtection="1">
      <alignment horizontal="center" vertical="center"/>
      <protection hidden="1"/>
    </xf>
    <xf numFmtId="10" fontId="14" fillId="2" borderId="0" xfId="2" applyNumberFormat="1" applyFont="1" applyFill="1" applyBorder="1" applyAlignment="1">
      <alignment vertical="center"/>
    </xf>
    <xf numFmtId="10" fontId="7" fillId="2" borderId="0" xfId="2" applyNumberFormat="1" applyFont="1" applyFill="1"/>
    <xf numFmtId="0" fontId="7" fillId="2" borderId="0" xfId="2" applyFont="1" applyFill="1"/>
    <xf numFmtId="0" fontId="7" fillId="2" borderId="0" xfId="2" applyFont="1" applyFill="1" applyProtection="1"/>
    <xf numFmtId="0" fontId="16" fillId="2" borderId="0" xfId="2" applyFont="1" applyFill="1"/>
    <xf numFmtId="10" fontId="13" fillId="2" borderId="0" xfId="2" applyNumberFormat="1" applyFont="1" applyFill="1" applyBorder="1" applyAlignment="1">
      <alignment vertical="center"/>
    </xf>
    <xf numFmtId="10" fontId="6" fillId="2" borderId="0" xfId="2" applyNumberFormat="1" applyFont="1" applyFill="1"/>
    <xf numFmtId="0" fontId="6" fillId="2" borderId="0" xfId="2" applyFont="1" applyFill="1"/>
    <xf numFmtId="0" fontId="6" fillId="2" borderId="0" xfId="2" applyFont="1" applyFill="1" applyProtection="1"/>
    <xf numFmtId="0" fontId="1" fillId="2" borderId="0" xfId="2" applyFill="1"/>
    <xf numFmtId="10" fontId="12" fillId="2" borderId="26" xfId="2" applyNumberFormat="1" applyFont="1" applyFill="1" applyBorder="1" applyAlignment="1">
      <alignment vertical="center"/>
    </xf>
    <xf numFmtId="0" fontId="11" fillId="0" borderId="4" xfId="2" applyFont="1" applyBorder="1" applyAlignment="1" applyProtection="1">
      <alignment horizontal="left" vertical="center"/>
      <protection hidden="1"/>
    </xf>
    <xf numFmtId="0" fontId="11" fillId="2" borderId="4" xfId="2" applyFont="1" applyFill="1" applyBorder="1" applyAlignment="1" applyProtection="1">
      <alignment horizontal="left" vertical="center"/>
      <protection hidden="1"/>
    </xf>
    <xf numFmtId="10" fontId="12" fillId="0" borderId="26" xfId="2" applyNumberFormat="1" applyFont="1" applyBorder="1" applyAlignment="1" applyProtection="1">
      <alignment vertical="center"/>
      <protection hidden="1"/>
    </xf>
    <xf numFmtId="4" fontId="12" fillId="0" borderId="20" xfId="2" applyNumberFormat="1" applyFont="1" applyBorder="1" applyAlignment="1">
      <alignment horizontal="center" vertical="center"/>
    </xf>
    <xf numFmtId="10" fontId="12" fillId="6" borderId="32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>
      <alignment vertical="center" wrapText="1"/>
    </xf>
    <xf numFmtId="0" fontId="7" fillId="0" borderId="0" xfId="2" applyFont="1" applyAlignment="1" applyProtection="1">
      <alignment vertical="center" wrapText="1"/>
    </xf>
    <xf numFmtId="0" fontId="16" fillId="0" borderId="0" xfId="2" applyFont="1" applyAlignment="1">
      <alignment vertical="center" wrapText="1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0" xfId="2" applyNumberFormat="1" applyFont="1" applyFill="1" applyBorder="1" applyAlignment="1">
      <alignment horizontal="center" vertical="center"/>
    </xf>
    <xf numFmtId="0" fontId="6" fillId="0" borderId="0" xfId="2" applyFont="1" applyAlignment="1" applyProtection="1">
      <alignment wrapText="1"/>
    </xf>
    <xf numFmtId="10" fontId="12" fillId="0" borderId="20" xfId="2" applyNumberFormat="1" applyFont="1" applyFill="1" applyBorder="1" applyAlignment="1" applyProtection="1">
      <alignment horizontal="center" vertical="center"/>
      <protection hidden="1"/>
    </xf>
    <xf numFmtId="9" fontId="11" fillId="0" borderId="24" xfId="2" applyNumberFormat="1" applyFont="1" applyBorder="1" applyAlignment="1" applyProtection="1">
      <alignment vertical="center"/>
      <protection hidden="1"/>
    </xf>
    <xf numFmtId="4" fontId="12" fillId="2" borderId="4" xfId="2" applyNumberFormat="1" applyFont="1" applyFill="1" applyBorder="1" applyAlignment="1">
      <alignment horizontal="center" vertical="center"/>
    </xf>
    <xf numFmtId="4" fontId="12" fillId="2" borderId="20" xfId="2" applyNumberFormat="1" applyFont="1" applyFill="1" applyBorder="1" applyAlignment="1">
      <alignment horizontal="center" vertical="center"/>
    </xf>
    <xf numFmtId="9" fontId="11" fillId="0" borderId="5" xfId="2" applyNumberFormat="1" applyFont="1" applyBorder="1" applyAlignment="1" applyProtection="1">
      <alignment vertical="center"/>
      <protection hidden="1"/>
    </xf>
    <xf numFmtId="9" fontId="11" fillId="0" borderId="24" xfId="2" applyNumberFormat="1" applyFont="1" applyBorder="1" applyAlignment="1" applyProtection="1">
      <alignment horizontal="right" vertical="center"/>
      <protection hidden="1"/>
    </xf>
    <xf numFmtId="9" fontId="11" fillId="2" borderId="1" xfId="2" applyNumberFormat="1" applyFont="1" applyFill="1" applyBorder="1" applyAlignment="1" applyProtection="1">
      <alignment vertical="center"/>
      <protection hidden="1"/>
    </xf>
    <xf numFmtId="10" fontId="12" fillId="6" borderId="31" xfId="2" applyNumberFormat="1" applyFont="1" applyFill="1" applyBorder="1" applyAlignment="1" applyProtection="1">
      <alignment horizontal="center" vertical="center"/>
      <protection hidden="1"/>
    </xf>
    <xf numFmtId="4" fontId="11" fillId="0" borderId="25" xfId="2" applyNumberFormat="1" applyFont="1" applyBorder="1" applyAlignment="1">
      <alignment vertical="center"/>
    </xf>
    <xf numFmtId="4" fontId="14" fillId="0" borderId="0" xfId="2" applyNumberFormat="1" applyFont="1" applyBorder="1" applyAlignment="1">
      <alignment horizontal="center" vertical="center"/>
    </xf>
    <xf numFmtId="4" fontId="11" fillId="0" borderId="20" xfId="2" applyNumberFormat="1" applyFont="1" applyBorder="1" applyAlignment="1">
      <alignment vertical="center"/>
    </xf>
    <xf numFmtId="0" fontId="17" fillId="0" borderId="0" xfId="0" applyFont="1"/>
    <xf numFmtId="4" fontId="17" fillId="0" borderId="0" xfId="0" applyNumberFormat="1" applyFont="1"/>
    <xf numFmtId="0" fontId="18" fillId="0" borderId="0" xfId="0" applyFont="1"/>
    <xf numFmtId="0" fontId="2" fillId="2" borderId="8" xfId="2" applyFont="1" applyFill="1" applyBorder="1" applyAlignment="1" applyProtection="1"/>
    <xf numFmtId="4" fontId="18" fillId="0" borderId="0" xfId="0" applyNumberFormat="1" applyFont="1"/>
    <xf numFmtId="0" fontId="18" fillId="0" borderId="0" xfId="0" applyFont="1" applyAlignment="1">
      <alignment horizontal="center"/>
    </xf>
    <xf numFmtId="0" fontId="3" fillId="2" borderId="3" xfId="2" applyFont="1" applyFill="1" applyBorder="1" applyAlignment="1" applyProtection="1">
      <alignment horizontal="left" wrapText="1"/>
    </xf>
    <xf numFmtId="4" fontId="2" fillId="2" borderId="0" xfId="2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2" borderId="8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/>
    <xf numFmtId="0" fontId="2" fillId="2" borderId="0" xfId="2" applyFont="1" applyFill="1" applyBorder="1" applyAlignment="1">
      <alignment horizontal="left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left" vertical="top" wrapText="1"/>
    </xf>
    <xf numFmtId="0" fontId="11" fillId="0" borderId="0" xfId="2" applyFont="1" applyBorder="1" applyAlignment="1">
      <alignment horizontal="right" vertical="top"/>
    </xf>
    <xf numFmtId="0" fontId="11" fillId="0" borderId="12" xfId="2" applyNumberFormat="1" applyFont="1" applyBorder="1" applyAlignment="1">
      <alignment horizontal="center" vertical="top" wrapText="1"/>
    </xf>
    <xf numFmtId="0" fontId="11" fillId="0" borderId="16" xfId="2" applyFont="1" applyBorder="1" applyAlignment="1" applyProtection="1">
      <alignment horizontal="center"/>
      <protection hidden="1"/>
    </xf>
    <xf numFmtId="0" fontId="11" fillId="0" borderId="17" xfId="2" applyFont="1" applyBorder="1" applyAlignment="1" applyProtection="1">
      <alignment horizontal="center"/>
      <protection hidden="1"/>
    </xf>
    <xf numFmtId="0" fontId="12" fillId="0" borderId="18" xfId="2" applyFont="1" applyBorder="1" applyAlignment="1" applyProtection="1">
      <alignment horizontal="center"/>
      <protection hidden="1"/>
    </xf>
    <xf numFmtId="10" fontId="11" fillId="0" borderId="19" xfId="2" applyNumberFormat="1" applyFont="1" applyBorder="1" applyAlignment="1">
      <alignment horizontal="center" wrapText="1"/>
    </xf>
    <xf numFmtId="0" fontId="15" fillId="0" borderId="22" xfId="0" applyFont="1" applyFill="1" applyBorder="1" applyAlignment="1">
      <alignment horizontal="left" vertical="center" wrapText="1"/>
    </xf>
    <xf numFmtId="0" fontId="12" fillId="0" borderId="23" xfId="2" applyFont="1" applyBorder="1" applyAlignment="1" applyProtection="1">
      <alignment horizontal="center" vertical="center"/>
      <protection hidden="1"/>
    </xf>
    <xf numFmtId="0" fontId="12" fillId="0" borderId="24" xfId="2" applyFont="1" applyBorder="1" applyAlignment="1" applyProtection="1">
      <alignment horizontal="left" vertical="center"/>
      <protection hidden="1"/>
    </xf>
    <xf numFmtId="0" fontId="12" fillId="0" borderId="5" xfId="2" applyFont="1" applyBorder="1" applyAlignment="1" applyProtection="1">
      <alignment horizontal="left" vertical="center"/>
      <protection hidden="1"/>
    </xf>
    <xf numFmtId="0" fontId="11" fillId="0" borderId="26" xfId="2" applyFont="1" applyBorder="1" applyAlignment="1" applyProtection="1">
      <alignment horizontal="left" vertical="center"/>
      <protection hidden="1"/>
    </xf>
    <xf numFmtId="4" fontId="12" fillId="0" borderId="4" xfId="2" applyNumberFormat="1" applyFont="1" applyBorder="1" applyAlignment="1" applyProtection="1">
      <alignment horizontal="left" vertical="center" wrapText="1"/>
      <protection hidden="1"/>
    </xf>
    <xf numFmtId="0" fontId="11" fillId="0" borderId="5" xfId="2" applyFont="1" applyBorder="1" applyAlignment="1" applyProtection="1">
      <alignment horizontal="left" vertical="center"/>
      <protection hidden="1"/>
    </xf>
    <xf numFmtId="0" fontId="12" fillId="0" borderId="4" xfId="2" applyFont="1" applyBorder="1" applyAlignment="1" applyProtection="1">
      <alignment horizontal="left" vertical="center" wrapText="1"/>
      <protection hidden="1"/>
    </xf>
    <xf numFmtId="0" fontId="12" fillId="0" borderId="3" xfId="2" applyFont="1" applyBorder="1" applyAlignment="1" applyProtection="1">
      <alignment horizontal="left" vertical="center" wrapText="1"/>
      <protection hidden="1"/>
    </xf>
    <xf numFmtId="0" fontId="12" fillId="0" borderId="23" xfId="2" applyFont="1" applyBorder="1" applyAlignment="1" applyProtection="1">
      <alignment horizontal="center" vertical="center" wrapText="1"/>
      <protection hidden="1"/>
    </xf>
    <xf numFmtId="0" fontId="11" fillId="5" borderId="33" xfId="2" applyFont="1" applyFill="1" applyBorder="1" applyAlignment="1" applyProtection="1">
      <alignment horizontal="right" vertical="center"/>
      <protection hidden="1"/>
    </xf>
    <xf numFmtId="4" fontId="11" fillId="0" borderId="34" xfId="2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108"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9</xdr:row>
      <xdr:rowOff>314325</xdr:rowOff>
    </xdr:from>
    <xdr:to>
      <xdr:col>19</xdr:col>
      <xdr:colOff>390525</xdr:colOff>
      <xdr:row>12</xdr:row>
      <xdr:rowOff>228600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8982075" y="2914650"/>
          <a:ext cx="1571625" cy="1009650"/>
        </a:xfrm>
        <a:custGeom>
          <a:avLst/>
          <a:gdLst>
            <a:gd name="G0" fmla="*/ 5821 1 2"/>
            <a:gd name="G1" fmla="*/ 2858 1 2"/>
            <a:gd name="G2" fmla="+- 2858 0 0"/>
            <a:gd name="G3" fmla="+- 582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5821" y="0"/>
              </a:lnTo>
              <a:lnTo>
                <a:pt x="5821" y="2858"/>
              </a:lnTo>
              <a:lnTo>
                <a:pt x="0" y="2858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0"/>
  <sheetViews>
    <sheetView tabSelected="1" workbookViewId="0">
      <selection activeCell="H248" sqref="H248"/>
    </sheetView>
  </sheetViews>
  <sheetFormatPr defaultRowHeight="11.25" x14ac:dyDescent="0.2"/>
  <cols>
    <col min="1" max="1" width="9.5703125" style="1" customWidth="1"/>
    <col min="2" max="2" width="10.7109375" style="2" customWidth="1"/>
    <col min="3" max="3" width="9.140625" style="3"/>
    <col min="4" max="4" width="7.7109375" style="2" customWidth="1"/>
    <col min="5" max="5" width="11.140625" style="2" customWidth="1"/>
    <col min="6" max="6" width="40.85546875" style="4" customWidth="1"/>
    <col min="7" max="7" width="7" style="2" customWidth="1"/>
    <col min="8" max="8" width="8" style="5" customWidth="1"/>
    <col min="9" max="9" width="8.5703125" style="6" customWidth="1"/>
    <col min="10" max="10" width="12.28515625" style="7" customWidth="1"/>
    <col min="11" max="15" width="0" style="8" hidden="1" customWidth="1"/>
    <col min="16" max="16" width="0" style="9" hidden="1" customWidth="1"/>
    <col min="17" max="17" width="9.140625" style="10"/>
    <col min="18" max="16384" width="9.140625" style="8"/>
  </cols>
  <sheetData>
    <row r="1" spans="1:256" ht="15" x14ac:dyDescent="0.25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4"/>
      <c r="L1"/>
      <c r="M1"/>
      <c r="N1" s="15"/>
      <c r="O1" s="15"/>
      <c r="P1" s="16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1.25" customHeight="1" x14ac:dyDescent="0.25">
      <c r="A2" s="284" t="s">
        <v>1</v>
      </c>
      <c r="B2" s="284"/>
      <c r="C2" s="284"/>
      <c r="D2" s="284"/>
      <c r="E2" s="284"/>
      <c r="F2" s="284"/>
      <c r="G2" s="17"/>
      <c r="H2" s="17"/>
      <c r="I2" s="17"/>
      <c r="J2" s="18"/>
      <c r="K2" s="1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x14ac:dyDescent="0.25">
      <c r="A3" s="20" t="s">
        <v>2</v>
      </c>
      <c r="B3" s="21"/>
      <c r="C3" s="22"/>
      <c r="D3" s="21"/>
      <c r="E3" s="23"/>
      <c r="F3" s="24"/>
      <c r="G3" s="25"/>
      <c r="H3" s="26" t="s">
        <v>3</v>
      </c>
      <c r="I3" s="285"/>
      <c r="J3" s="28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x14ac:dyDescent="0.25">
      <c r="A4" s="20" t="s">
        <v>4</v>
      </c>
      <c r="B4" s="21"/>
      <c r="C4" s="22"/>
      <c r="D4" s="23"/>
      <c r="E4" s="21"/>
      <c r="F4" s="27"/>
      <c r="G4" s="21"/>
      <c r="H4" s="286" t="s">
        <v>5</v>
      </c>
      <c r="I4" s="286"/>
      <c r="J4" s="28">
        <v>0.24</v>
      </c>
      <c r="K4"/>
      <c r="L4"/>
      <c r="M4"/>
      <c r="N4" s="8" t="s">
        <v>6</v>
      </c>
      <c r="O4"/>
      <c r="P4" s="9">
        <v>1.1200000000000001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68.25" x14ac:dyDescent="0.25">
      <c r="A5" s="20"/>
      <c r="B5" s="21"/>
      <c r="C5" s="22"/>
      <c r="D5" s="29"/>
      <c r="E5" s="23"/>
      <c r="F5" s="30"/>
      <c r="G5" s="23"/>
      <c r="H5" s="286" t="s">
        <v>7</v>
      </c>
      <c r="I5" s="286"/>
      <c r="J5" s="28">
        <v>0.12</v>
      </c>
      <c r="K5"/>
      <c r="L5"/>
      <c r="M5"/>
      <c r="N5" s="8" t="s">
        <v>8</v>
      </c>
      <c r="O5"/>
      <c r="P5" s="9">
        <v>1.2418</v>
      </c>
      <c r="Q5" s="31" t="s">
        <v>9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2.5" x14ac:dyDescent="0.25">
      <c r="A6" s="32" t="s">
        <v>10</v>
      </c>
      <c r="B6" s="33" t="s">
        <v>11</v>
      </c>
      <c r="C6" s="34" t="s">
        <v>12</v>
      </c>
      <c r="D6" s="35"/>
      <c r="E6" s="33" t="s">
        <v>13</v>
      </c>
      <c r="F6" s="33" t="s">
        <v>14</v>
      </c>
      <c r="G6" s="32" t="s">
        <v>15</v>
      </c>
      <c r="H6" s="36" t="s">
        <v>16</v>
      </c>
      <c r="I6" s="33" t="s">
        <v>17</v>
      </c>
      <c r="J6" s="37" t="s">
        <v>18</v>
      </c>
      <c r="K6" s="38"/>
      <c r="L6" s="38"/>
      <c r="M6"/>
      <c r="N6"/>
      <c r="O6" s="39"/>
      <c r="P6" s="40" t="s">
        <v>19</v>
      </c>
      <c r="Q6" s="41" t="s">
        <v>20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x14ac:dyDescent="0.25">
      <c r="A7" s="42"/>
      <c r="B7" s="43"/>
      <c r="C7" s="44"/>
      <c r="D7" s="45"/>
      <c r="E7" s="43"/>
      <c r="F7" s="46"/>
      <c r="G7" s="47"/>
      <c r="H7" s="48"/>
      <c r="I7" s="47"/>
      <c r="J7" s="49"/>
      <c r="K7" s="38"/>
      <c r="L7" s="38"/>
      <c r="M7"/>
      <c r="N7"/>
      <c r="O7" s="39"/>
      <c r="P7" s="50"/>
      <c r="Q7" s="51"/>
      <c r="R7" s="52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7.75" customHeight="1" x14ac:dyDescent="0.25">
      <c r="A8" s="53" t="s">
        <v>21</v>
      </c>
      <c r="B8" s="54"/>
      <c r="C8" s="55"/>
      <c r="D8" s="56"/>
      <c r="E8" s="54"/>
      <c r="F8" s="57" t="s">
        <v>22</v>
      </c>
      <c r="G8" s="58"/>
      <c r="H8" s="59">
        <v>1</v>
      </c>
      <c r="I8" s="58"/>
      <c r="J8" s="60">
        <f>(J10+J14+J20)</f>
        <v>120389.91064</v>
      </c>
      <c r="K8" s="61"/>
      <c r="L8" s="38"/>
      <c r="M8"/>
      <c r="N8"/>
      <c r="O8" s="39"/>
      <c r="P8" s="50"/>
      <c r="Q8" s="51"/>
      <c r="R8" s="52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" x14ac:dyDescent="0.25">
      <c r="A9" s="62"/>
      <c r="B9" s="63"/>
      <c r="C9" s="64"/>
      <c r="D9" s="65"/>
      <c r="E9" s="63"/>
      <c r="F9" s="66"/>
      <c r="G9" s="67"/>
      <c r="H9" s="68"/>
      <c r="I9" s="67"/>
      <c r="J9" s="69"/>
      <c r="K9" s="61"/>
      <c r="L9" s="38"/>
      <c r="M9"/>
      <c r="N9"/>
      <c r="O9" s="39"/>
      <c r="P9" s="50"/>
      <c r="Q9" s="51"/>
      <c r="R9" s="52"/>
      <c r="S9" s="52"/>
      <c r="T9" s="52"/>
      <c r="U9" s="52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75" customFormat="1" ht="27" customHeight="1" x14ac:dyDescent="0.2">
      <c r="A10" s="70" t="s">
        <v>23</v>
      </c>
      <c r="B10" s="56"/>
      <c r="C10" s="55"/>
      <c r="D10" s="56"/>
      <c r="E10" s="56"/>
      <c r="F10" s="71" t="s">
        <v>24</v>
      </c>
      <c r="G10" s="56" t="s">
        <v>25</v>
      </c>
      <c r="H10" s="72">
        <v>1</v>
      </c>
      <c r="I10" s="73"/>
      <c r="J10" s="74">
        <f>SUM(J11:J13)</f>
        <v>2763.91</v>
      </c>
      <c r="O10" s="76"/>
      <c r="P10" s="40"/>
      <c r="Q10" s="77"/>
      <c r="R10" s="78"/>
      <c r="S10" s="78"/>
      <c r="T10" s="78"/>
      <c r="U10" s="78"/>
    </row>
    <row r="11" spans="1:256" ht="36" customHeight="1" x14ac:dyDescent="0.25">
      <c r="A11" s="79" t="s">
        <v>26</v>
      </c>
      <c r="B11" s="80" t="s">
        <v>27</v>
      </c>
      <c r="C11" s="80" t="s">
        <v>27</v>
      </c>
      <c r="D11" s="81"/>
      <c r="E11" s="81" t="s">
        <v>28</v>
      </c>
      <c r="F11" s="82" t="s">
        <v>29</v>
      </c>
      <c r="G11" s="81" t="s">
        <v>30</v>
      </c>
      <c r="H11" s="83">
        <v>1</v>
      </c>
      <c r="I11" s="84">
        <f>P11</f>
        <v>1592.1104</v>
      </c>
      <c r="J11" s="85">
        <f t="shared" ref="J11:J13" si="0">ROUND(H11*I11,2)</f>
        <v>1592.11</v>
      </c>
      <c r="K11" s="86"/>
      <c r="L11" s="86"/>
      <c r="M11" s="19"/>
      <c r="N11" s="87"/>
      <c r="O11" s="88"/>
      <c r="P11" s="89">
        <f t="shared" ref="P11:P13" si="1">(Q11*1.24)</f>
        <v>1592.1104</v>
      </c>
      <c r="Q11" s="90">
        <v>1283.96</v>
      </c>
      <c r="R11" s="52"/>
      <c r="S11" s="91" t="e">
        <f>#N/A</f>
        <v>#N/A</v>
      </c>
      <c r="T11" s="52"/>
      <c r="U11" s="52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3.25" x14ac:dyDescent="0.25">
      <c r="A12" s="79" t="s">
        <v>31</v>
      </c>
      <c r="B12" s="92" t="s">
        <v>27</v>
      </c>
      <c r="C12" s="92" t="s">
        <v>27</v>
      </c>
      <c r="D12" s="81"/>
      <c r="E12" s="81" t="s">
        <v>32</v>
      </c>
      <c r="F12" s="93" t="s">
        <v>33</v>
      </c>
      <c r="G12" s="81" t="s">
        <v>34</v>
      </c>
      <c r="H12" s="83">
        <v>0</v>
      </c>
      <c r="I12" s="84">
        <v>0</v>
      </c>
      <c r="J12" s="85">
        <f t="shared" si="0"/>
        <v>0</v>
      </c>
      <c r="K12" s="86"/>
      <c r="L12" s="86"/>
      <c r="M12" s="94"/>
      <c r="N12" s="87"/>
      <c r="O12" s="88"/>
      <c r="P12" s="89">
        <f t="shared" si="1"/>
        <v>0</v>
      </c>
      <c r="Q12" s="90">
        <v>0</v>
      </c>
      <c r="R12" s="95"/>
      <c r="S12" s="96">
        <f>SUM(J11:J18)</f>
        <v>76814.709999999992</v>
      </c>
      <c r="T12" s="52"/>
      <c r="U12" s="5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3.25" x14ac:dyDescent="0.25">
      <c r="A13" s="79" t="s">
        <v>35</v>
      </c>
      <c r="B13" s="92" t="s">
        <v>27</v>
      </c>
      <c r="C13" s="92" t="s">
        <v>27</v>
      </c>
      <c r="D13" s="81"/>
      <c r="E13" s="81" t="s">
        <v>36</v>
      </c>
      <c r="F13" s="93" t="s">
        <v>37</v>
      </c>
      <c r="G13" s="81" t="s">
        <v>38</v>
      </c>
      <c r="H13" s="83">
        <v>1</v>
      </c>
      <c r="I13" s="84">
        <f>P13</f>
        <v>1171.8</v>
      </c>
      <c r="J13" s="85">
        <f t="shared" si="0"/>
        <v>1171.8</v>
      </c>
      <c r="K13" s="86"/>
      <c r="L13" s="86"/>
      <c r="M13" s="19"/>
      <c r="N13" s="87"/>
      <c r="O13" s="88"/>
      <c r="P13" s="89">
        <f t="shared" si="1"/>
        <v>1171.8</v>
      </c>
      <c r="Q13" s="90">
        <v>945</v>
      </c>
      <c r="R13" s="97"/>
      <c r="S13" s="52"/>
      <c r="T13" s="52"/>
      <c r="U13" s="52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75" customFormat="1" ht="18" customHeight="1" x14ac:dyDescent="0.2">
      <c r="A14" s="70" t="s">
        <v>23</v>
      </c>
      <c r="B14" s="92"/>
      <c r="C14" s="98"/>
      <c r="D14" s="56"/>
      <c r="E14" s="56"/>
      <c r="F14" s="99" t="s">
        <v>39</v>
      </c>
      <c r="G14" s="56"/>
      <c r="H14" s="72"/>
      <c r="I14" s="73"/>
      <c r="J14" s="74">
        <f>J15+J17</f>
        <v>37025.4</v>
      </c>
      <c r="K14" s="100"/>
      <c r="L14" s="100"/>
      <c r="M14" s="101"/>
      <c r="N14" s="102"/>
      <c r="O14" s="103"/>
      <c r="P14" s="104"/>
      <c r="Q14" s="105"/>
      <c r="R14" s="95"/>
      <c r="S14" s="78"/>
      <c r="T14" s="78"/>
      <c r="U14" s="78"/>
    </row>
    <row r="15" spans="1:256" ht="25.5" customHeight="1" x14ac:dyDescent="0.25">
      <c r="A15" s="79" t="s">
        <v>26</v>
      </c>
      <c r="B15" s="106" t="s">
        <v>40</v>
      </c>
      <c r="C15" s="106" t="s">
        <v>40</v>
      </c>
      <c r="D15" s="81"/>
      <c r="E15" s="107"/>
      <c r="F15" s="108" t="s">
        <v>41</v>
      </c>
      <c r="G15" s="109" t="s">
        <v>42</v>
      </c>
      <c r="H15" s="83">
        <v>150</v>
      </c>
      <c r="I15" s="84">
        <f>P15</f>
        <v>186</v>
      </c>
      <c r="J15" s="85">
        <f>H15*I15</f>
        <v>27900</v>
      </c>
      <c r="K15" s="86"/>
      <c r="L15" s="86"/>
      <c r="M15" s="19"/>
      <c r="N15" s="87"/>
      <c r="O15" s="88"/>
      <c r="P15" s="89">
        <f>(Q15*1.24)</f>
        <v>186</v>
      </c>
      <c r="Q15" s="90">
        <v>150</v>
      </c>
      <c r="R15" s="95"/>
      <c r="S15" s="78"/>
      <c r="T15" s="78"/>
      <c r="U15" s="78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25">
      <c r="A16" s="70"/>
      <c r="B16" s="92"/>
      <c r="C16" s="98"/>
      <c r="D16" s="56"/>
      <c r="E16" s="56"/>
      <c r="F16" s="99" t="s">
        <v>43</v>
      </c>
      <c r="G16" s="56"/>
      <c r="H16" s="72"/>
      <c r="I16" s="73"/>
      <c r="J16" s="74"/>
      <c r="K16" s="100"/>
      <c r="L16" s="100"/>
      <c r="M16" s="101"/>
      <c r="N16" s="102"/>
      <c r="O16" s="103"/>
      <c r="P16" s="104"/>
      <c r="Q16" s="105"/>
      <c r="R16" s="95"/>
      <c r="S16" s="78"/>
      <c r="T16" s="78"/>
      <c r="U16" s="7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6.75" customHeight="1" x14ac:dyDescent="0.25">
      <c r="A17" s="79" t="s">
        <v>44</v>
      </c>
      <c r="B17" s="92" t="s">
        <v>45</v>
      </c>
      <c r="C17" s="80" t="s">
        <v>45</v>
      </c>
      <c r="D17" s="56"/>
      <c r="E17" s="56"/>
      <c r="F17" s="110" t="s">
        <v>46</v>
      </c>
      <c r="G17" s="81" t="s">
        <v>42</v>
      </c>
      <c r="H17" s="83">
        <v>30</v>
      </c>
      <c r="I17" s="84">
        <v>304.18</v>
      </c>
      <c r="J17" s="85">
        <f>H17*I17</f>
        <v>9125.4</v>
      </c>
      <c r="K17" s="100"/>
      <c r="L17" s="100"/>
      <c r="M17" s="101"/>
      <c r="N17" s="102"/>
      <c r="O17" s="103"/>
      <c r="P17" s="104"/>
      <c r="Q17" s="90">
        <v>245.31</v>
      </c>
      <c r="R17" s="95"/>
      <c r="S17" s="78"/>
      <c r="T17" s="78"/>
      <c r="U17" s="7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40.5" customHeight="1" x14ac:dyDescent="0.25">
      <c r="A18" s="79"/>
      <c r="B18" s="106"/>
      <c r="C18" s="106"/>
      <c r="D18" s="81"/>
      <c r="E18" s="107"/>
      <c r="F18" s="108"/>
      <c r="G18" s="109"/>
      <c r="H18" s="83"/>
      <c r="I18" s="84"/>
      <c r="J18" s="85"/>
      <c r="K18" s="86"/>
      <c r="L18" s="86"/>
      <c r="M18" s="19"/>
      <c r="N18" s="87"/>
      <c r="O18" s="88"/>
      <c r="P18" s="89"/>
      <c r="Q18" s="90"/>
      <c r="R18" s="95"/>
      <c r="S18" s="52"/>
      <c r="T18" s="52"/>
      <c r="U18" s="5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 x14ac:dyDescent="0.25">
      <c r="A19" s="111"/>
      <c r="B19" s="112"/>
      <c r="C19" s="113"/>
      <c r="D19" s="114"/>
      <c r="E19" s="114"/>
      <c r="F19" s="115"/>
      <c r="G19" s="116"/>
      <c r="H19" s="117"/>
      <c r="I19" s="118"/>
      <c r="J19" s="119"/>
      <c r="K19" s="86"/>
      <c r="L19" s="86"/>
      <c r="M19" s="19"/>
      <c r="N19" s="87"/>
      <c r="O19" s="88"/>
      <c r="P19" s="89"/>
      <c r="Q19" s="90"/>
      <c r="R19" s="78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75" customFormat="1" ht="19.5" customHeight="1" x14ac:dyDescent="0.2">
      <c r="A20" s="70" t="s">
        <v>47</v>
      </c>
      <c r="B20" s="56"/>
      <c r="C20" s="55"/>
      <c r="D20" s="56"/>
      <c r="E20" s="56"/>
      <c r="F20" s="120" t="s">
        <v>48</v>
      </c>
      <c r="G20" s="56"/>
      <c r="H20" s="72"/>
      <c r="I20" s="73"/>
      <c r="J20" s="74">
        <f>(J21+J56+J71+J127+J160+J191+J228)</f>
        <v>80600.600640000004</v>
      </c>
      <c r="K20" s="100"/>
      <c r="L20" s="100"/>
      <c r="M20" s="101"/>
      <c r="N20" s="121"/>
      <c r="O20" s="122"/>
      <c r="P20" s="104"/>
      <c r="Q20" s="105"/>
      <c r="R20" s="78"/>
    </row>
    <row r="21" spans="1:256" ht="29.25" customHeight="1" x14ac:dyDescent="0.25">
      <c r="A21" s="70" t="s">
        <v>49</v>
      </c>
      <c r="B21" s="56"/>
      <c r="C21" s="55"/>
      <c r="D21" s="123"/>
      <c r="E21" s="124"/>
      <c r="F21" s="125" t="s">
        <v>50</v>
      </c>
      <c r="G21" s="123" t="s">
        <v>25</v>
      </c>
      <c r="H21" s="72">
        <v>1</v>
      </c>
      <c r="I21" s="73">
        <v>0</v>
      </c>
      <c r="J21" s="74">
        <f>SUM(J22:J54)</f>
        <v>4088.7178316</v>
      </c>
      <c r="K21" s="100"/>
      <c r="L21" s="100"/>
      <c r="M21" s="101"/>
      <c r="N21" s="102"/>
      <c r="O21" s="103"/>
      <c r="P21" s="104"/>
      <c r="Q21" s="126"/>
      <c r="R21" s="78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1" customHeight="1" x14ac:dyDescent="0.25">
      <c r="A22" s="70" t="s">
        <v>51</v>
      </c>
      <c r="B22" s="56"/>
      <c r="C22" s="55"/>
      <c r="D22" s="123"/>
      <c r="E22" s="124"/>
      <c r="F22" s="125" t="s">
        <v>52</v>
      </c>
      <c r="G22" s="123"/>
      <c r="H22" s="72"/>
      <c r="I22" s="73"/>
      <c r="J22" s="74"/>
      <c r="K22" s="100"/>
      <c r="L22" s="100"/>
      <c r="M22" s="101"/>
      <c r="N22" s="102"/>
      <c r="O22" s="103"/>
      <c r="P22" s="104"/>
      <c r="Q22" s="126"/>
      <c r="R22" s="78" t="s">
        <v>53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7" customHeight="1" x14ac:dyDescent="0.25">
      <c r="A23" s="79" t="s">
        <v>54</v>
      </c>
      <c r="B23" s="81" t="s">
        <v>55</v>
      </c>
      <c r="C23" s="127" t="s">
        <v>55</v>
      </c>
      <c r="D23" s="128" t="s">
        <v>56</v>
      </c>
      <c r="E23" s="92" t="s">
        <v>57</v>
      </c>
      <c r="F23" s="129" t="s">
        <v>58</v>
      </c>
      <c r="G23" s="130" t="s">
        <v>59</v>
      </c>
      <c r="H23" s="83">
        <v>0</v>
      </c>
      <c r="I23" s="84">
        <v>0</v>
      </c>
      <c r="J23" s="85">
        <f t="shared" ref="J23:J24" si="2">H23*I23</f>
        <v>0</v>
      </c>
      <c r="K23" s="100"/>
      <c r="L23" s="100"/>
      <c r="M23" s="101"/>
      <c r="N23" s="87"/>
      <c r="O23" s="88"/>
      <c r="P23" s="89">
        <f t="shared" ref="P23:P24" si="3">(Q23*1.24)</f>
        <v>0</v>
      </c>
      <c r="Q23" s="90">
        <v>0</v>
      </c>
      <c r="R23" s="78" t="s">
        <v>53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3.25" x14ac:dyDescent="0.25">
      <c r="A24" s="79" t="s">
        <v>60</v>
      </c>
      <c r="B24" s="81" t="s">
        <v>61</v>
      </c>
      <c r="C24" s="127" t="s">
        <v>61</v>
      </c>
      <c r="D24" s="130" t="s">
        <v>56</v>
      </c>
      <c r="E24" s="92" t="s">
        <v>62</v>
      </c>
      <c r="F24" s="129" t="s">
        <v>63</v>
      </c>
      <c r="G24" s="130" t="s">
        <v>59</v>
      </c>
      <c r="H24" s="83">
        <v>50</v>
      </c>
      <c r="I24" s="84">
        <f>P24</f>
        <v>3.9308000000000001</v>
      </c>
      <c r="J24" s="85">
        <f t="shared" si="2"/>
        <v>196.54</v>
      </c>
      <c r="K24" s="100"/>
      <c r="L24" s="100"/>
      <c r="M24" s="101"/>
      <c r="N24" s="87"/>
      <c r="O24" s="88"/>
      <c r="P24" s="89">
        <f t="shared" si="3"/>
        <v>3.9308000000000001</v>
      </c>
      <c r="Q24" s="90">
        <v>3.17</v>
      </c>
      <c r="R24" s="78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1.75" customHeight="1" x14ac:dyDescent="0.25">
      <c r="A25" s="70" t="s">
        <v>64</v>
      </c>
      <c r="B25" s="56"/>
      <c r="C25" s="131"/>
      <c r="D25" s="123"/>
      <c r="E25" s="124"/>
      <c r="F25" s="125" t="s">
        <v>65</v>
      </c>
      <c r="G25" s="123"/>
      <c r="H25" s="72"/>
      <c r="I25" s="73"/>
      <c r="J25" s="74"/>
      <c r="K25" s="100"/>
      <c r="L25" s="100"/>
      <c r="M25" s="101"/>
      <c r="N25" s="102"/>
      <c r="O25" s="103"/>
      <c r="P25" s="104"/>
      <c r="Q25" s="105"/>
      <c r="R25" s="78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.75" customHeight="1" x14ac:dyDescent="0.25">
      <c r="A26" s="79" t="s">
        <v>66</v>
      </c>
      <c r="B26" s="81" t="s">
        <v>67</v>
      </c>
      <c r="C26" s="127" t="s">
        <v>67</v>
      </c>
      <c r="D26" s="130" t="s">
        <v>56</v>
      </c>
      <c r="E26" s="92" t="s">
        <v>68</v>
      </c>
      <c r="F26" s="129" t="s">
        <v>69</v>
      </c>
      <c r="G26" s="130" t="s">
        <v>59</v>
      </c>
      <c r="H26" s="83">
        <v>1.5</v>
      </c>
      <c r="I26" s="84">
        <f t="shared" ref="I26:I27" si="4">P26</f>
        <v>217.40920000000003</v>
      </c>
      <c r="J26" s="85">
        <f t="shared" ref="J26:J27" si="5">H26*I26</f>
        <v>326.11380000000003</v>
      </c>
      <c r="K26" s="100"/>
      <c r="L26" s="100"/>
      <c r="M26" s="101"/>
      <c r="N26" s="87"/>
      <c r="O26" s="88"/>
      <c r="P26" s="89">
        <f t="shared" ref="P26:P27" si="6">(Q26*1.24)</f>
        <v>217.40920000000003</v>
      </c>
      <c r="Q26" s="90">
        <v>175.33</v>
      </c>
      <c r="R26" s="78" t="s">
        <v>53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47.25" customHeight="1" x14ac:dyDescent="0.25">
      <c r="A27" s="79" t="s">
        <v>70</v>
      </c>
      <c r="B27" s="81" t="s">
        <v>71</v>
      </c>
      <c r="C27" s="81" t="s">
        <v>71</v>
      </c>
      <c r="D27" s="130"/>
      <c r="E27" s="92" t="s">
        <v>72</v>
      </c>
      <c r="F27" s="129" t="s">
        <v>73</v>
      </c>
      <c r="G27" s="130" t="s">
        <v>42</v>
      </c>
      <c r="H27" s="83">
        <v>20</v>
      </c>
      <c r="I27" s="84">
        <f t="shared" si="4"/>
        <v>42.904000000000003</v>
      </c>
      <c r="J27" s="85">
        <f t="shared" si="5"/>
        <v>858.08</v>
      </c>
      <c r="K27" s="100"/>
      <c r="L27" s="100"/>
      <c r="M27" s="101"/>
      <c r="N27" s="87"/>
      <c r="O27" s="88"/>
      <c r="P27" s="89">
        <f t="shared" si="6"/>
        <v>42.904000000000003</v>
      </c>
      <c r="Q27" s="90">
        <v>34.6</v>
      </c>
      <c r="R27" s="78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1.75" customHeight="1" x14ac:dyDescent="0.25">
      <c r="A28" s="70" t="s">
        <v>74</v>
      </c>
      <c r="B28" s="56"/>
      <c r="C28" s="55"/>
      <c r="D28" s="123"/>
      <c r="E28" s="124"/>
      <c r="F28" s="125" t="s">
        <v>75</v>
      </c>
      <c r="G28" s="123"/>
      <c r="H28" s="72"/>
      <c r="I28" s="73"/>
      <c r="J28" s="74"/>
      <c r="K28" s="100"/>
      <c r="L28" s="100"/>
      <c r="M28" s="101"/>
      <c r="N28" s="102"/>
      <c r="O28" s="103"/>
      <c r="P28" s="89">
        <v>0</v>
      </c>
      <c r="Q28" s="105"/>
      <c r="R28" s="7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30" customHeight="1" x14ac:dyDescent="0.25">
      <c r="A29" s="70" t="s">
        <v>76</v>
      </c>
      <c r="B29" s="56"/>
      <c r="C29" s="132"/>
      <c r="D29" s="123"/>
      <c r="E29" s="124"/>
      <c r="F29" s="125" t="s">
        <v>77</v>
      </c>
      <c r="G29" s="123"/>
      <c r="H29" s="72"/>
      <c r="I29" s="73"/>
      <c r="J29" s="74"/>
      <c r="K29" s="100"/>
      <c r="L29" s="100"/>
      <c r="M29" s="101"/>
      <c r="N29" s="102"/>
      <c r="O29" s="103"/>
      <c r="P29" s="89"/>
      <c r="Q29" s="105"/>
      <c r="R29" s="78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3" customHeight="1" x14ac:dyDescent="0.25">
      <c r="A30" s="79" t="s">
        <v>78</v>
      </c>
      <c r="B30" s="81" t="s">
        <v>79</v>
      </c>
      <c r="C30" s="81" t="s">
        <v>79</v>
      </c>
      <c r="D30" s="130"/>
      <c r="E30" s="92" t="s">
        <v>80</v>
      </c>
      <c r="F30" s="129" t="s">
        <v>81</v>
      </c>
      <c r="G30" s="130" t="s">
        <v>25</v>
      </c>
      <c r="H30" s="83">
        <v>2</v>
      </c>
      <c r="I30" s="84">
        <f>P30</f>
        <v>157.03360000000001</v>
      </c>
      <c r="J30" s="85">
        <f>H30*I30</f>
        <v>314.06720000000001</v>
      </c>
      <c r="K30" s="100"/>
      <c r="L30" s="100"/>
      <c r="M30" s="101"/>
      <c r="N30" s="87"/>
      <c r="O30" s="88"/>
      <c r="P30" s="89">
        <f>(Q30*1.24)</f>
        <v>157.03360000000001</v>
      </c>
      <c r="Q30" s="90">
        <v>126.64</v>
      </c>
      <c r="R30" s="78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33" customHeight="1" x14ac:dyDescent="0.25">
      <c r="A31" s="70" t="s">
        <v>82</v>
      </c>
      <c r="B31" s="56"/>
      <c r="C31" s="55"/>
      <c r="D31" s="123"/>
      <c r="E31" s="124"/>
      <c r="F31" s="125" t="s">
        <v>83</v>
      </c>
      <c r="G31" s="123"/>
      <c r="H31" s="72"/>
      <c r="I31" s="73"/>
      <c r="J31" s="74"/>
      <c r="K31" s="100"/>
      <c r="L31" s="100"/>
      <c r="M31" s="101"/>
      <c r="N31" s="102"/>
      <c r="O31" s="103"/>
      <c r="P31" s="104"/>
      <c r="Q31" s="105"/>
      <c r="R31" s="78" t="s">
        <v>53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5.25" customHeight="1" x14ac:dyDescent="0.25">
      <c r="A32" s="79" t="s">
        <v>84</v>
      </c>
      <c r="B32" s="81" t="s">
        <v>85</v>
      </c>
      <c r="C32" s="133" t="s">
        <v>85</v>
      </c>
      <c r="D32" s="130" t="s">
        <v>86</v>
      </c>
      <c r="E32" s="92" t="s">
        <v>87</v>
      </c>
      <c r="F32" s="129" t="s">
        <v>88</v>
      </c>
      <c r="G32" s="130" t="s">
        <v>59</v>
      </c>
      <c r="H32" s="83">
        <v>1.212</v>
      </c>
      <c r="I32" s="84">
        <f t="shared" ref="I32:I37" si="7">P32</f>
        <v>8.7047999999999988</v>
      </c>
      <c r="J32" s="85">
        <f>I32*H32</f>
        <v>10.550217599999998</v>
      </c>
      <c r="K32" s="100"/>
      <c r="L32" s="100"/>
      <c r="M32" s="101"/>
      <c r="N32" s="87"/>
      <c r="O32" s="88"/>
      <c r="P32" s="89">
        <f t="shared" ref="P32:P46" si="8">(Q32*1.24)</f>
        <v>8.7047999999999988</v>
      </c>
      <c r="Q32" s="90">
        <v>7.02</v>
      </c>
      <c r="R32" s="78" t="s">
        <v>53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2.25" customHeight="1" x14ac:dyDescent="0.25">
      <c r="A33" s="79" t="s">
        <v>89</v>
      </c>
      <c r="B33" s="81">
        <v>78018</v>
      </c>
      <c r="C33" s="127">
        <v>78018</v>
      </c>
      <c r="D33" s="130" t="s">
        <v>56</v>
      </c>
      <c r="E33" s="92" t="s">
        <v>90</v>
      </c>
      <c r="F33" s="129" t="s">
        <v>91</v>
      </c>
      <c r="G33" s="130" t="s">
        <v>92</v>
      </c>
      <c r="H33" s="83">
        <v>1.1499999999999999</v>
      </c>
      <c r="I33" s="84">
        <f t="shared" si="7"/>
        <v>31.4712</v>
      </c>
      <c r="J33" s="85">
        <f t="shared" ref="J33:J46" si="9">H33*I33</f>
        <v>36.191879999999998</v>
      </c>
      <c r="K33" s="100"/>
      <c r="L33" s="100"/>
      <c r="M33" s="101"/>
      <c r="N33" s="87"/>
      <c r="O33" s="88"/>
      <c r="P33" s="89">
        <f t="shared" si="8"/>
        <v>31.4712</v>
      </c>
      <c r="Q33" s="90">
        <v>25.38</v>
      </c>
      <c r="R33" s="78" t="s">
        <v>53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33.75" customHeight="1" x14ac:dyDescent="0.25">
      <c r="A34" s="79" t="s">
        <v>93</v>
      </c>
      <c r="B34" s="81">
        <v>72920</v>
      </c>
      <c r="C34" s="127" t="s">
        <v>94</v>
      </c>
      <c r="D34" s="130" t="s">
        <v>95</v>
      </c>
      <c r="E34" s="92" t="s">
        <v>96</v>
      </c>
      <c r="F34" s="129" t="s">
        <v>97</v>
      </c>
      <c r="G34" s="130" t="s">
        <v>92</v>
      </c>
      <c r="H34" s="83">
        <v>0.7420000000000001</v>
      </c>
      <c r="I34" s="84">
        <f t="shared" si="7"/>
        <v>16.256399999999999</v>
      </c>
      <c r="J34" s="85">
        <f t="shared" si="9"/>
        <v>12.062248800000001</v>
      </c>
      <c r="K34" s="100"/>
      <c r="L34" s="100"/>
      <c r="M34" s="101"/>
      <c r="N34" s="87"/>
      <c r="O34" s="88"/>
      <c r="P34" s="89">
        <f t="shared" si="8"/>
        <v>16.256399999999999</v>
      </c>
      <c r="Q34" s="90">
        <v>13.11</v>
      </c>
      <c r="R34" s="78" t="s">
        <v>53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0.25" customHeight="1" x14ac:dyDescent="0.25">
      <c r="A35" s="79" t="s">
        <v>98</v>
      </c>
      <c r="B35" s="81">
        <v>79483</v>
      </c>
      <c r="C35" s="81">
        <v>79483</v>
      </c>
      <c r="D35" s="130"/>
      <c r="E35" s="92" t="s">
        <v>99</v>
      </c>
      <c r="F35" s="129" t="s">
        <v>100</v>
      </c>
      <c r="G35" s="130" t="s">
        <v>92</v>
      </c>
      <c r="H35" s="83">
        <v>0.34900000000000003</v>
      </c>
      <c r="I35" s="84">
        <f t="shared" si="7"/>
        <v>19.666399999999999</v>
      </c>
      <c r="J35" s="85">
        <f t="shared" si="9"/>
        <v>6.8635736000000005</v>
      </c>
      <c r="K35" s="100"/>
      <c r="L35" s="100"/>
      <c r="M35" s="101"/>
      <c r="N35" s="87"/>
      <c r="O35" s="88"/>
      <c r="P35" s="89">
        <f t="shared" si="8"/>
        <v>19.666399999999999</v>
      </c>
      <c r="Q35" s="90">
        <v>15.86</v>
      </c>
      <c r="R35" s="78" t="s">
        <v>53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36.75" customHeight="1" x14ac:dyDescent="0.25">
      <c r="A36" s="79" t="s">
        <v>101</v>
      </c>
      <c r="B36" s="81">
        <v>6110</v>
      </c>
      <c r="C36" s="127">
        <v>6110</v>
      </c>
      <c r="D36" s="130" t="s">
        <v>56</v>
      </c>
      <c r="E36" s="92" t="s">
        <v>102</v>
      </c>
      <c r="F36" s="129" t="s">
        <v>103</v>
      </c>
      <c r="G36" s="130" t="s">
        <v>92</v>
      </c>
      <c r="H36" s="83">
        <v>1.21</v>
      </c>
      <c r="I36" s="84">
        <f t="shared" si="7"/>
        <v>622.2568</v>
      </c>
      <c r="J36" s="85">
        <f t="shared" si="9"/>
        <v>752.93072799999993</v>
      </c>
      <c r="K36" s="100"/>
      <c r="L36" s="100"/>
      <c r="M36" s="101"/>
      <c r="N36" s="87"/>
      <c r="O36" s="88"/>
      <c r="P36" s="89">
        <f t="shared" si="8"/>
        <v>622.2568</v>
      </c>
      <c r="Q36" s="90">
        <v>501.82</v>
      </c>
      <c r="R36" s="78" t="s">
        <v>53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4.75" customHeight="1" x14ac:dyDescent="0.25">
      <c r="A37" s="79" t="s">
        <v>104</v>
      </c>
      <c r="B37" s="133">
        <v>6122</v>
      </c>
      <c r="C37" s="133">
        <v>6122</v>
      </c>
      <c r="D37" s="130" t="s">
        <v>56</v>
      </c>
      <c r="E37" s="92" t="s">
        <v>105</v>
      </c>
      <c r="F37" s="129" t="s">
        <v>106</v>
      </c>
      <c r="G37" s="130" t="s">
        <v>92</v>
      </c>
      <c r="H37" s="83">
        <v>0.25</v>
      </c>
      <c r="I37" s="84">
        <f t="shared" si="7"/>
        <v>355.96679999999998</v>
      </c>
      <c r="J37" s="85">
        <f t="shared" si="9"/>
        <v>88.991699999999994</v>
      </c>
      <c r="K37" s="100"/>
      <c r="L37" s="100"/>
      <c r="M37" s="101"/>
      <c r="N37" s="87"/>
      <c r="O37" s="88"/>
      <c r="P37" s="89">
        <f t="shared" si="8"/>
        <v>355.96679999999998</v>
      </c>
      <c r="Q37" s="90">
        <v>287.07</v>
      </c>
      <c r="R37" s="78" t="s">
        <v>53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56.25" customHeight="1" x14ac:dyDescent="0.25">
      <c r="A38" s="79" t="s">
        <v>107</v>
      </c>
      <c r="B38" s="81">
        <v>87864</v>
      </c>
      <c r="C38" s="81">
        <v>87864</v>
      </c>
      <c r="D38" s="130" t="s">
        <v>108</v>
      </c>
      <c r="E38" s="92" t="s">
        <v>109</v>
      </c>
      <c r="F38" s="129" t="s">
        <v>110</v>
      </c>
      <c r="G38" s="130" t="s">
        <v>59</v>
      </c>
      <c r="H38" s="83">
        <v>0</v>
      </c>
      <c r="I38" s="84">
        <v>0</v>
      </c>
      <c r="J38" s="85">
        <f t="shared" si="9"/>
        <v>0</v>
      </c>
      <c r="K38" s="100"/>
      <c r="L38" s="100"/>
      <c r="M38" s="101"/>
      <c r="N38" s="87"/>
      <c r="O38" s="88"/>
      <c r="P38" s="89">
        <f t="shared" si="8"/>
        <v>0</v>
      </c>
      <c r="Q38" s="90">
        <v>0</v>
      </c>
      <c r="R38" s="78" t="s">
        <v>53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35.25" customHeight="1" x14ac:dyDescent="0.25">
      <c r="A39" s="79" t="s">
        <v>111</v>
      </c>
      <c r="B39" s="81">
        <v>87529</v>
      </c>
      <c r="C39" s="133">
        <v>87529</v>
      </c>
      <c r="D39" s="130" t="s">
        <v>56</v>
      </c>
      <c r="E39" s="92" t="s">
        <v>112</v>
      </c>
      <c r="F39" s="129" t="s">
        <v>113</v>
      </c>
      <c r="G39" s="130" t="s">
        <v>59</v>
      </c>
      <c r="H39" s="83">
        <v>7.21</v>
      </c>
      <c r="I39" s="84">
        <f t="shared" ref="I39:I45" si="10">P39</f>
        <v>26.102</v>
      </c>
      <c r="J39" s="85">
        <f t="shared" si="9"/>
        <v>188.19542000000001</v>
      </c>
      <c r="K39" s="100"/>
      <c r="L39" s="100"/>
      <c r="M39" s="101"/>
      <c r="N39" s="87"/>
      <c r="O39" s="88"/>
      <c r="P39" s="89">
        <f t="shared" si="8"/>
        <v>26.102</v>
      </c>
      <c r="Q39" s="90">
        <v>21.05</v>
      </c>
      <c r="R39" s="78" t="s">
        <v>53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 x14ac:dyDescent="0.25">
      <c r="A40" s="79" t="s">
        <v>114</v>
      </c>
      <c r="B40" s="81">
        <v>79464</v>
      </c>
      <c r="C40" s="133">
        <v>79464</v>
      </c>
      <c r="D40" s="130" t="s">
        <v>56</v>
      </c>
      <c r="E40" s="92" t="s">
        <v>115</v>
      </c>
      <c r="F40" s="129" t="s">
        <v>116</v>
      </c>
      <c r="G40" s="130" t="s">
        <v>59</v>
      </c>
      <c r="H40" s="83">
        <v>5.14</v>
      </c>
      <c r="I40" s="84">
        <f t="shared" si="10"/>
        <v>16.206800000000001</v>
      </c>
      <c r="J40" s="85">
        <f t="shared" si="9"/>
        <v>83.302952000000005</v>
      </c>
      <c r="K40" s="100"/>
      <c r="L40" s="100"/>
      <c r="M40" s="101"/>
      <c r="N40" s="87"/>
      <c r="O40" s="88"/>
      <c r="P40" s="89">
        <f t="shared" si="8"/>
        <v>16.206800000000001</v>
      </c>
      <c r="Q40" s="90">
        <v>13.07</v>
      </c>
      <c r="R40" s="78" t="s">
        <v>53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25" customHeight="1" x14ac:dyDescent="0.25">
      <c r="A41" s="79" t="s">
        <v>117</v>
      </c>
      <c r="B41" s="81">
        <v>79464</v>
      </c>
      <c r="C41" s="133" t="s">
        <v>118</v>
      </c>
      <c r="D41" s="130" t="s">
        <v>56</v>
      </c>
      <c r="E41" s="92" t="s">
        <v>119</v>
      </c>
      <c r="F41" s="129" t="s">
        <v>116</v>
      </c>
      <c r="G41" s="130" t="s">
        <v>59</v>
      </c>
      <c r="H41" s="83">
        <v>2.5</v>
      </c>
      <c r="I41" s="84">
        <f t="shared" si="10"/>
        <v>16.206800000000001</v>
      </c>
      <c r="J41" s="85">
        <f t="shared" si="9"/>
        <v>40.517000000000003</v>
      </c>
      <c r="K41" s="100"/>
      <c r="L41" s="100"/>
      <c r="M41" s="101"/>
      <c r="N41" s="87"/>
      <c r="O41" s="88"/>
      <c r="P41" s="89">
        <f t="shared" si="8"/>
        <v>16.206800000000001</v>
      </c>
      <c r="Q41" s="90">
        <v>13.07</v>
      </c>
      <c r="R41" s="78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31.5" customHeight="1" x14ac:dyDescent="0.25">
      <c r="A42" s="79" t="s">
        <v>120</v>
      </c>
      <c r="B42" s="81" t="s">
        <v>79</v>
      </c>
      <c r="C42" s="127" t="s">
        <v>79</v>
      </c>
      <c r="D42" s="130"/>
      <c r="E42" s="92" t="s">
        <v>121</v>
      </c>
      <c r="F42" s="129" t="s">
        <v>122</v>
      </c>
      <c r="G42" s="130" t="s">
        <v>25</v>
      </c>
      <c r="H42" s="83">
        <v>1</v>
      </c>
      <c r="I42" s="84">
        <f t="shared" si="10"/>
        <v>24.18</v>
      </c>
      <c r="J42" s="85">
        <f t="shared" si="9"/>
        <v>24.18</v>
      </c>
      <c r="K42" s="100"/>
      <c r="L42" s="100"/>
      <c r="M42" s="101"/>
      <c r="N42" s="87"/>
      <c r="O42" s="88"/>
      <c r="P42" s="89">
        <f t="shared" si="8"/>
        <v>24.18</v>
      </c>
      <c r="Q42" s="90">
        <v>19.5</v>
      </c>
      <c r="R42" s="78" t="s">
        <v>53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36.75" customHeight="1" x14ac:dyDescent="0.25">
      <c r="A43" s="79" t="s">
        <v>123</v>
      </c>
      <c r="B43" s="92">
        <v>73406</v>
      </c>
      <c r="C43" s="133">
        <v>73406</v>
      </c>
      <c r="D43" s="130" t="s">
        <v>56</v>
      </c>
      <c r="E43" s="92" t="s">
        <v>124</v>
      </c>
      <c r="F43" s="129" t="s">
        <v>125</v>
      </c>
      <c r="G43" s="130" t="s">
        <v>92</v>
      </c>
      <c r="H43" s="83">
        <v>0.08</v>
      </c>
      <c r="I43" s="84">
        <f t="shared" si="10"/>
        <v>491.51119999999997</v>
      </c>
      <c r="J43" s="85">
        <f t="shared" si="9"/>
        <v>39.320895999999998</v>
      </c>
      <c r="K43" s="100"/>
      <c r="L43" s="100"/>
      <c r="M43" s="101"/>
      <c r="N43" s="87"/>
      <c r="O43" s="88"/>
      <c r="P43" s="89">
        <f t="shared" si="8"/>
        <v>491.51119999999997</v>
      </c>
      <c r="Q43" s="90">
        <v>396.38</v>
      </c>
      <c r="R43" s="78" t="s">
        <v>53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37.5" customHeight="1" x14ac:dyDescent="0.25">
      <c r="A44" s="79" t="s">
        <v>126</v>
      </c>
      <c r="B44" s="81" t="s">
        <v>127</v>
      </c>
      <c r="C44" s="127" t="s">
        <v>127</v>
      </c>
      <c r="D44" s="130" t="s">
        <v>108</v>
      </c>
      <c r="E44" s="92" t="s">
        <v>128</v>
      </c>
      <c r="F44" s="93" t="s">
        <v>129</v>
      </c>
      <c r="G44" s="130" t="s">
        <v>130</v>
      </c>
      <c r="H44" s="83">
        <v>1.0329999999999999</v>
      </c>
      <c r="I44" s="84">
        <f t="shared" si="10"/>
        <v>8.4692000000000007</v>
      </c>
      <c r="J44" s="85">
        <f t="shared" si="9"/>
        <v>8.7486835999999997</v>
      </c>
      <c r="K44" s="100"/>
      <c r="L44" s="100"/>
      <c r="M44" s="101"/>
      <c r="N44" s="87"/>
      <c r="O44" s="88"/>
      <c r="P44" s="89">
        <f t="shared" si="8"/>
        <v>8.4692000000000007</v>
      </c>
      <c r="Q44" s="90">
        <v>6.83</v>
      </c>
      <c r="R44" s="78" t="s">
        <v>53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27.75" customHeight="1" x14ac:dyDescent="0.25">
      <c r="A45" s="79" t="s">
        <v>131</v>
      </c>
      <c r="B45" s="81">
        <v>5970</v>
      </c>
      <c r="C45" s="127">
        <v>5970</v>
      </c>
      <c r="D45" s="130" t="s">
        <v>56</v>
      </c>
      <c r="E45" s="92" t="s">
        <v>132</v>
      </c>
      <c r="F45" s="129" t="s">
        <v>133</v>
      </c>
      <c r="G45" s="130" t="s">
        <v>59</v>
      </c>
      <c r="H45" s="83">
        <v>1.53</v>
      </c>
      <c r="I45" s="84">
        <f t="shared" si="10"/>
        <v>58.044400000000003</v>
      </c>
      <c r="J45" s="85">
        <f t="shared" si="9"/>
        <v>88.807932000000008</v>
      </c>
      <c r="K45" s="100"/>
      <c r="L45" s="86"/>
      <c r="M45" s="101"/>
      <c r="N45" s="87"/>
      <c r="O45" s="88"/>
      <c r="P45" s="89">
        <f t="shared" si="8"/>
        <v>58.044400000000003</v>
      </c>
      <c r="Q45" s="90">
        <v>46.81</v>
      </c>
      <c r="R45" s="78" t="s">
        <v>53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36.75" customHeight="1" x14ac:dyDescent="0.25">
      <c r="A46" s="79" t="s">
        <v>134</v>
      </c>
      <c r="B46" s="81">
        <v>73301</v>
      </c>
      <c r="C46" s="127">
        <v>73301</v>
      </c>
      <c r="D46" s="130" t="s">
        <v>56</v>
      </c>
      <c r="E46" s="92" t="s">
        <v>135</v>
      </c>
      <c r="F46" s="129" t="s">
        <v>136</v>
      </c>
      <c r="G46" s="130" t="s">
        <v>92</v>
      </c>
      <c r="H46" s="83">
        <v>0</v>
      </c>
      <c r="I46" s="84">
        <v>0</v>
      </c>
      <c r="J46" s="85">
        <f t="shared" si="9"/>
        <v>0</v>
      </c>
      <c r="K46" s="100"/>
      <c r="L46" s="100"/>
      <c r="M46" s="101"/>
      <c r="N46" s="87"/>
      <c r="O46" s="88"/>
      <c r="P46" s="89">
        <f t="shared" si="8"/>
        <v>0</v>
      </c>
      <c r="Q46" s="90">
        <v>0</v>
      </c>
      <c r="R46" s="78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0.25" customHeight="1" x14ac:dyDescent="0.25">
      <c r="A47" s="70" t="s">
        <v>137</v>
      </c>
      <c r="B47" s="56"/>
      <c r="C47" s="55"/>
      <c r="D47" s="123"/>
      <c r="E47" s="124"/>
      <c r="F47" s="125" t="s">
        <v>138</v>
      </c>
      <c r="G47" s="123"/>
      <c r="H47" s="134"/>
      <c r="I47" s="73"/>
      <c r="J47" s="85"/>
      <c r="K47" s="100"/>
      <c r="L47" s="100"/>
      <c r="M47" s="101"/>
      <c r="N47" s="102"/>
      <c r="O47" s="103"/>
      <c r="P47" s="89"/>
      <c r="Q47" s="105"/>
      <c r="R47" s="7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42.75" customHeight="1" x14ac:dyDescent="0.25">
      <c r="A48" s="79" t="s">
        <v>139</v>
      </c>
      <c r="B48" s="81">
        <v>68542</v>
      </c>
      <c r="C48" s="133">
        <v>68542</v>
      </c>
      <c r="D48" s="130"/>
      <c r="E48" s="92" t="s">
        <v>140</v>
      </c>
      <c r="F48" s="129" t="s">
        <v>141</v>
      </c>
      <c r="G48" s="130" t="s">
        <v>25</v>
      </c>
      <c r="H48" s="83">
        <v>1</v>
      </c>
      <c r="I48" s="84">
        <f t="shared" ref="I48:I49" si="11">P48</f>
        <v>825.69119999999998</v>
      </c>
      <c r="J48" s="85">
        <f t="shared" ref="J48:J51" si="12">H48*I48</f>
        <v>825.69119999999998</v>
      </c>
      <c r="K48" s="100"/>
      <c r="L48" s="100"/>
      <c r="M48" s="101"/>
      <c r="N48" s="87"/>
      <c r="O48" s="88"/>
      <c r="P48" s="89">
        <f t="shared" ref="P48:P51" si="13">(Q48*1.24)</f>
        <v>825.69119999999998</v>
      </c>
      <c r="Q48" s="90">
        <v>665.88</v>
      </c>
      <c r="R48" s="78" t="s">
        <v>53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7.75" customHeight="1" x14ac:dyDescent="0.25">
      <c r="A49" s="79" t="s">
        <v>142</v>
      </c>
      <c r="B49" s="81" t="s">
        <v>143</v>
      </c>
      <c r="C49" s="127" t="s">
        <v>143</v>
      </c>
      <c r="D49" s="130" t="s">
        <v>144</v>
      </c>
      <c r="E49" s="92" t="s">
        <v>145</v>
      </c>
      <c r="F49" s="129" t="s">
        <v>146</v>
      </c>
      <c r="G49" s="130" t="s">
        <v>42</v>
      </c>
      <c r="H49" s="83">
        <v>5</v>
      </c>
      <c r="I49" s="84">
        <f t="shared" si="11"/>
        <v>2.79</v>
      </c>
      <c r="J49" s="85">
        <f t="shared" si="12"/>
        <v>13.95</v>
      </c>
      <c r="K49" s="100"/>
      <c r="L49" s="100"/>
      <c r="M49" s="101"/>
      <c r="N49" s="87"/>
      <c r="O49" s="88"/>
      <c r="P49" s="89">
        <f t="shared" si="13"/>
        <v>2.79</v>
      </c>
      <c r="Q49" s="90">
        <v>2.25</v>
      </c>
      <c r="R49" s="78" t="s">
        <v>53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53.25" customHeight="1" x14ac:dyDescent="0.25">
      <c r="A50" s="79" t="s">
        <v>147</v>
      </c>
      <c r="B50" s="81" t="s">
        <v>148</v>
      </c>
      <c r="C50" s="127" t="s">
        <v>148</v>
      </c>
      <c r="D50" s="130" t="s">
        <v>149</v>
      </c>
      <c r="E50" s="92" t="s">
        <v>150</v>
      </c>
      <c r="F50" s="129" t="s">
        <v>151</v>
      </c>
      <c r="G50" s="130" t="s">
        <v>25</v>
      </c>
      <c r="H50" s="83">
        <v>0</v>
      </c>
      <c r="I50" s="84">
        <v>0</v>
      </c>
      <c r="J50" s="85">
        <f t="shared" si="12"/>
        <v>0</v>
      </c>
      <c r="K50" s="100"/>
      <c r="L50" s="100"/>
      <c r="M50" s="101"/>
      <c r="N50" s="87"/>
      <c r="O50" s="88"/>
      <c r="P50" s="89">
        <f t="shared" si="13"/>
        <v>0</v>
      </c>
      <c r="Q50" s="90">
        <v>0</v>
      </c>
      <c r="R50" s="78" t="s">
        <v>53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27.75" customHeight="1" x14ac:dyDescent="0.25">
      <c r="A51" s="79" t="s">
        <v>152</v>
      </c>
      <c r="B51" s="81">
        <v>55865</v>
      </c>
      <c r="C51" s="133">
        <v>55865</v>
      </c>
      <c r="D51" s="130" t="s">
        <v>56</v>
      </c>
      <c r="E51" s="92" t="s">
        <v>153</v>
      </c>
      <c r="F51" s="129" t="s">
        <v>154</v>
      </c>
      <c r="G51" s="130" t="s">
        <v>42</v>
      </c>
      <c r="H51" s="83">
        <v>3</v>
      </c>
      <c r="I51" s="84">
        <f>P51</f>
        <v>22.282799999999998</v>
      </c>
      <c r="J51" s="85">
        <f t="shared" si="12"/>
        <v>66.848399999999998</v>
      </c>
      <c r="K51" s="100"/>
      <c r="L51" s="100"/>
      <c r="M51" s="101"/>
      <c r="N51" s="87"/>
      <c r="O51" s="88"/>
      <c r="P51" s="89">
        <f t="shared" si="13"/>
        <v>22.282799999999998</v>
      </c>
      <c r="Q51" s="90">
        <v>17.97</v>
      </c>
      <c r="R51" s="78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1" customHeight="1" x14ac:dyDescent="0.25">
      <c r="A52" s="70" t="s">
        <v>155</v>
      </c>
      <c r="B52" s="56"/>
      <c r="C52" s="55"/>
      <c r="D52" s="123"/>
      <c r="E52" s="124"/>
      <c r="F52" s="125" t="s">
        <v>156</v>
      </c>
      <c r="G52" s="123"/>
      <c r="H52" s="72"/>
      <c r="I52" s="73"/>
      <c r="J52" s="85"/>
      <c r="K52" s="100"/>
      <c r="L52" s="100"/>
      <c r="M52" s="101"/>
      <c r="N52" s="102"/>
      <c r="O52" s="103"/>
      <c r="P52" s="104"/>
      <c r="Q52" s="105"/>
      <c r="R52" s="78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1" customHeight="1" x14ac:dyDescent="0.25">
      <c r="A53" s="79" t="s">
        <v>157</v>
      </c>
      <c r="B53" s="81" t="s">
        <v>79</v>
      </c>
      <c r="C53" s="127" t="s">
        <v>79</v>
      </c>
      <c r="D53" s="130"/>
      <c r="E53" s="92" t="s">
        <v>158</v>
      </c>
      <c r="F53" s="129" t="s">
        <v>159</v>
      </c>
      <c r="G53" s="130" t="s">
        <v>59</v>
      </c>
      <c r="H53" s="83">
        <v>0</v>
      </c>
      <c r="I53" s="84">
        <v>0</v>
      </c>
      <c r="J53" s="85">
        <f t="shared" ref="J53:J54" si="14">H53*I53</f>
        <v>0</v>
      </c>
      <c r="K53" s="100"/>
      <c r="L53" s="100"/>
      <c r="M53" s="101"/>
      <c r="N53" s="87"/>
      <c r="O53" s="88"/>
      <c r="P53" s="89">
        <f t="shared" ref="P53:P54" si="15">(Q53*1.24)</f>
        <v>0</v>
      </c>
      <c r="Q53" s="90">
        <v>0</v>
      </c>
      <c r="R53" s="78" t="s">
        <v>53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.75" customHeight="1" x14ac:dyDescent="0.25">
      <c r="A54" s="79" t="s">
        <v>160</v>
      </c>
      <c r="B54" s="81">
        <v>9537</v>
      </c>
      <c r="C54" s="127">
        <v>9537</v>
      </c>
      <c r="D54" s="130" t="s">
        <v>56</v>
      </c>
      <c r="E54" s="92" t="s">
        <v>161</v>
      </c>
      <c r="F54" s="129" t="s">
        <v>162</v>
      </c>
      <c r="G54" s="130" t="s">
        <v>59</v>
      </c>
      <c r="H54" s="83">
        <v>51.25</v>
      </c>
      <c r="I54" s="84">
        <f>P54</f>
        <v>2.0832000000000002</v>
      </c>
      <c r="J54" s="85">
        <f t="shared" si="14"/>
        <v>106.76400000000001</v>
      </c>
      <c r="K54" s="100"/>
      <c r="L54" s="100"/>
      <c r="M54" s="101"/>
      <c r="N54" s="87"/>
      <c r="O54" s="88"/>
      <c r="P54" s="89">
        <f t="shared" si="15"/>
        <v>2.0832000000000002</v>
      </c>
      <c r="Q54" s="90">
        <v>1.6800000000000002</v>
      </c>
      <c r="R54" s="52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5" x14ac:dyDescent="0.25">
      <c r="A55" s="111"/>
      <c r="B55" s="114"/>
      <c r="C55" s="64"/>
      <c r="D55" s="65"/>
      <c r="E55" s="114"/>
      <c r="F55" s="135"/>
      <c r="G55" s="114"/>
      <c r="H55" s="117"/>
      <c r="I55" s="118"/>
      <c r="J55" s="136"/>
      <c r="K55" s="137"/>
      <c r="L55" s="138"/>
      <c r="M55" s="138"/>
      <c r="N55" s="19"/>
      <c r="O55" s="139"/>
      <c r="P55" s="50"/>
      <c r="Q55" s="51"/>
      <c r="R55" s="78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75" customFormat="1" ht="30.75" customHeight="1" x14ac:dyDescent="0.2">
      <c r="A56" s="70" t="s">
        <v>163</v>
      </c>
      <c r="B56" s="56"/>
      <c r="C56" s="98"/>
      <c r="D56" s="131"/>
      <c r="E56" s="123"/>
      <c r="F56" s="120" t="s">
        <v>164</v>
      </c>
      <c r="G56" s="131" t="s">
        <v>25</v>
      </c>
      <c r="H56" s="140">
        <v>1</v>
      </c>
      <c r="I56" s="73"/>
      <c r="J56" s="74">
        <f>SUM(J58:J69)</f>
        <v>14716.2762404</v>
      </c>
      <c r="K56" s="100"/>
      <c r="L56" s="100"/>
      <c r="M56" s="101"/>
      <c r="N56" s="101"/>
      <c r="O56" s="141"/>
      <c r="P56" s="89">
        <f>(Q56*1.24)</f>
        <v>0</v>
      </c>
      <c r="Q56" s="105"/>
      <c r="R56" s="78"/>
    </row>
    <row r="57" spans="1:256" ht="21.75" customHeight="1" x14ac:dyDescent="0.25">
      <c r="A57" s="70" t="s">
        <v>165</v>
      </c>
      <c r="B57" s="56"/>
      <c r="C57" s="55"/>
      <c r="D57" s="123"/>
      <c r="E57" s="124"/>
      <c r="F57" s="120" t="s">
        <v>166</v>
      </c>
      <c r="G57" s="131"/>
      <c r="H57" s="140"/>
      <c r="I57" s="73"/>
      <c r="J57"/>
      <c r="K57" s="100"/>
      <c r="L57" s="100"/>
      <c r="M57" s="101"/>
      <c r="N57" s="101"/>
      <c r="O57" s="141"/>
      <c r="P57" s="104"/>
      <c r="Q57" s="105"/>
      <c r="R57" s="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9.5" customHeight="1" x14ac:dyDescent="0.25">
      <c r="A58" s="79" t="s">
        <v>167</v>
      </c>
      <c r="B58" s="81" t="s">
        <v>79</v>
      </c>
      <c r="C58" s="81" t="s">
        <v>79</v>
      </c>
      <c r="D58" s="130"/>
      <c r="E58" s="92" t="s">
        <v>168</v>
      </c>
      <c r="F58" s="93" t="s">
        <v>169</v>
      </c>
      <c r="G58" s="130" t="s">
        <v>25</v>
      </c>
      <c r="H58" s="83">
        <v>0</v>
      </c>
      <c r="I58" s="84">
        <v>0</v>
      </c>
      <c r="J58" s="85">
        <f t="shared" ref="J58:J61" si="16">H58*I58</f>
        <v>0</v>
      </c>
      <c r="K58" s="86"/>
      <c r="L58" s="86"/>
      <c r="M58" s="19"/>
      <c r="N58" s="19"/>
      <c r="O58" s="139"/>
      <c r="P58" s="89">
        <f t="shared" ref="P58:P60" si="17">(Q58*1.24)</f>
        <v>0</v>
      </c>
      <c r="Q58" s="90">
        <v>0</v>
      </c>
      <c r="R58" s="52" t="s">
        <v>53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35.25" customHeight="1" x14ac:dyDescent="0.25">
      <c r="A59" s="79" t="s">
        <v>170</v>
      </c>
      <c r="B59" s="81" t="s">
        <v>171</v>
      </c>
      <c r="C59" s="127" t="s">
        <v>171</v>
      </c>
      <c r="D59" s="130" t="s">
        <v>172</v>
      </c>
      <c r="E59" s="92" t="s">
        <v>173</v>
      </c>
      <c r="F59" s="93" t="s">
        <v>174</v>
      </c>
      <c r="G59" s="130" t="s">
        <v>92</v>
      </c>
      <c r="H59" s="83">
        <v>0</v>
      </c>
      <c r="I59" s="84">
        <v>0</v>
      </c>
      <c r="J59" s="85">
        <f t="shared" si="16"/>
        <v>0</v>
      </c>
      <c r="K59" s="86"/>
      <c r="L59" s="86"/>
      <c r="M59" s="19"/>
      <c r="N59" s="19"/>
      <c r="O59" s="139"/>
      <c r="P59" s="89">
        <f t="shared" si="17"/>
        <v>0</v>
      </c>
      <c r="Q59" s="90">
        <v>0</v>
      </c>
      <c r="R59" s="52" t="s">
        <v>53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32.25" customHeight="1" x14ac:dyDescent="0.25">
      <c r="A60" s="79" t="s">
        <v>175</v>
      </c>
      <c r="B60" s="81">
        <v>72920</v>
      </c>
      <c r="C60" s="127" t="s">
        <v>94</v>
      </c>
      <c r="D60" s="130" t="s">
        <v>95</v>
      </c>
      <c r="E60" s="92" t="s">
        <v>96</v>
      </c>
      <c r="F60" s="129" t="s">
        <v>176</v>
      </c>
      <c r="G60" s="130" t="s">
        <v>92</v>
      </c>
      <c r="H60" s="83">
        <v>0</v>
      </c>
      <c r="I60" s="84">
        <v>0</v>
      </c>
      <c r="J60" s="85">
        <f t="shared" si="16"/>
        <v>0</v>
      </c>
      <c r="K60" s="86"/>
      <c r="L60" s="86"/>
      <c r="M60" s="19"/>
      <c r="N60" s="19"/>
      <c r="O60" s="139"/>
      <c r="P60" s="89">
        <f t="shared" si="17"/>
        <v>0</v>
      </c>
      <c r="Q60" s="90">
        <v>0</v>
      </c>
      <c r="R60" s="52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31.5" customHeight="1" x14ac:dyDescent="0.25">
      <c r="A61" s="79" t="s">
        <v>177</v>
      </c>
      <c r="B61" s="133" t="s">
        <v>79</v>
      </c>
      <c r="C61" s="133" t="s">
        <v>79</v>
      </c>
      <c r="D61" s="130"/>
      <c r="E61" s="92" t="s">
        <v>99</v>
      </c>
      <c r="F61" s="93" t="s">
        <v>178</v>
      </c>
      <c r="G61" s="130" t="s">
        <v>92</v>
      </c>
      <c r="H61" s="83">
        <v>0</v>
      </c>
      <c r="I61" s="84">
        <v>0</v>
      </c>
      <c r="J61" s="85">
        <f t="shared" si="16"/>
        <v>0</v>
      </c>
      <c r="K61" s="86"/>
      <c r="L61" s="86"/>
      <c r="M61" s="19"/>
      <c r="N61" s="19"/>
      <c r="O61" s="139"/>
      <c r="P61" s="89">
        <v>0</v>
      </c>
      <c r="Q61" s="90">
        <v>0</v>
      </c>
      <c r="R61" s="78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75" customFormat="1" ht="19.5" customHeight="1" x14ac:dyDescent="0.2">
      <c r="A62" s="70" t="s">
        <v>179</v>
      </c>
      <c r="B62" s="56"/>
      <c r="C62" s="55"/>
      <c r="D62" s="123"/>
      <c r="E62" s="124"/>
      <c r="F62" s="120" t="s">
        <v>180</v>
      </c>
      <c r="G62" s="123"/>
      <c r="H62" s="72"/>
      <c r="I62" s="73"/>
      <c r="J62" s="74"/>
      <c r="K62" s="100"/>
      <c r="L62" s="100"/>
      <c r="M62" s="101"/>
      <c r="N62" s="101"/>
      <c r="O62" s="141"/>
      <c r="P62" s="104"/>
      <c r="Q62" s="105"/>
      <c r="R62" s="52" t="s">
        <v>53</v>
      </c>
    </row>
    <row r="63" spans="1:256" ht="55.5" customHeight="1" x14ac:dyDescent="0.25">
      <c r="A63" s="79" t="s">
        <v>181</v>
      </c>
      <c r="B63" s="81">
        <v>73375</v>
      </c>
      <c r="C63" s="127">
        <v>73375</v>
      </c>
      <c r="D63" s="130" t="s">
        <v>182</v>
      </c>
      <c r="E63" s="92" t="s">
        <v>183</v>
      </c>
      <c r="F63" s="93" t="s">
        <v>184</v>
      </c>
      <c r="G63" s="130" t="s">
        <v>130</v>
      </c>
      <c r="H63" s="83">
        <v>0</v>
      </c>
      <c r="I63" s="84">
        <v>0</v>
      </c>
      <c r="J63" s="85">
        <f t="shared" ref="J63:J67" si="18">H63*I63</f>
        <v>0</v>
      </c>
      <c r="K63" s="86"/>
      <c r="L63" s="86"/>
      <c r="M63" s="19"/>
      <c r="N63" s="19"/>
      <c r="O63" s="139"/>
      <c r="P63" s="89">
        <f t="shared" ref="P63:P67" si="19">(Q63*1.24)</f>
        <v>0</v>
      </c>
      <c r="Q63" s="90">
        <v>0</v>
      </c>
      <c r="R63" s="52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44.25" customHeight="1" x14ac:dyDescent="0.25">
      <c r="A64" s="79" t="s">
        <v>185</v>
      </c>
      <c r="B64" s="81" t="s">
        <v>79</v>
      </c>
      <c r="C64" s="127" t="s">
        <v>79</v>
      </c>
      <c r="D64" s="130"/>
      <c r="E64" s="92" t="s">
        <v>186</v>
      </c>
      <c r="F64" s="93" t="s">
        <v>187</v>
      </c>
      <c r="G64" s="130" t="s">
        <v>25</v>
      </c>
      <c r="H64" s="83">
        <v>1</v>
      </c>
      <c r="I64" s="84">
        <f t="shared" ref="I64:I65" si="20">P64</f>
        <v>14358.319600000001</v>
      </c>
      <c r="J64" s="85">
        <f t="shared" si="18"/>
        <v>14358.319600000001</v>
      </c>
      <c r="K64" s="86"/>
      <c r="L64" s="86"/>
      <c r="M64" s="19"/>
      <c r="N64" s="19"/>
      <c r="O64" s="139"/>
      <c r="P64" s="89">
        <f t="shared" si="19"/>
        <v>14358.319600000001</v>
      </c>
      <c r="Q64" s="90">
        <v>11579.29</v>
      </c>
      <c r="R64" s="52" t="s">
        <v>53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33.75" customHeight="1" x14ac:dyDescent="0.25">
      <c r="A65" s="79" t="s">
        <v>188</v>
      </c>
      <c r="B65" s="81" t="s">
        <v>189</v>
      </c>
      <c r="C65" s="127" t="s">
        <v>189</v>
      </c>
      <c r="D65" s="130" t="s">
        <v>56</v>
      </c>
      <c r="E65" s="92" t="s">
        <v>190</v>
      </c>
      <c r="F65" s="93" t="s">
        <v>191</v>
      </c>
      <c r="G65" s="130" t="s">
        <v>25</v>
      </c>
      <c r="H65" s="83">
        <v>1</v>
      </c>
      <c r="I65" s="84">
        <f t="shared" si="20"/>
        <v>166.97839999999999</v>
      </c>
      <c r="J65" s="85">
        <f t="shared" si="18"/>
        <v>166.97839999999999</v>
      </c>
      <c r="K65" s="86"/>
      <c r="L65" s="86"/>
      <c r="M65" s="19"/>
      <c r="N65" s="19"/>
      <c r="O65" s="139"/>
      <c r="P65" s="89">
        <f t="shared" si="19"/>
        <v>166.97839999999999</v>
      </c>
      <c r="Q65" s="90">
        <v>134.66</v>
      </c>
      <c r="R65" s="5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33" customHeight="1" x14ac:dyDescent="0.25">
      <c r="A66" s="79" t="s">
        <v>192</v>
      </c>
      <c r="B66" s="127" t="s">
        <v>79</v>
      </c>
      <c r="C66" s="127" t="s">
        <v>79</v>
      </c>
      <c r="D66" s="130"/>
      <c r="E66" s="92" t="s">
        <v>193</v>
      </c>
      <c r="F66" s="93" t="s">
        <v>194</v>
      </c>
      <c r="G66" s="130" t="s">
        <v>195</v>
      </c>
      <c r="H66" s="83">
        <v>0</v>
      </c>
      <c r="I66" s="84">
        <v>0</v>
      </c>
      <c r="J66" s="85">
        <f t="shared" si="18"/>
        <v>0</v>
      </c>
      <c r="K66" s="86"/>
      <c r="L66" s="86"/>
      <c r="M66" s="19"/>
      <c r="N66" s="19"/>
      <c r="O66" s="139"/>
      <c r="P66" s="89">
        <f t="shared" si="19"/>
        <v>0</v>
      </c>
      <c r="Q66" s="90">
        <v>0</v>
      </c>
      <c r="R66" s="52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31.5" customHeight="1" x14ac:dyDescent="0.25">
      <c r="A67" s="79" t="s">
        <v>196</v>
      </c>
      <c r="B67" s="133" t="s">
        <v>79</v>
      </c>
      <c r="C67" s="133" t="s">
        <v>79</v>
      </c>
      <c r="D67" s="130"/>
      <c r="E67" s="92" t="s">
        <v>197</v>
      </c>
      <c r="F67" s="93" t="s">
        <v>198</v>
      </c>
      <c r="G67" s="130" t="s">
        <v>92</v>
      </c>
      <c r="H67" s="83">
        <v>80.241</v>
      </c>
      <c r="I67" s="84">
        <f>P67</f>
        <v>0.38440000000000002</v>
      </c>
      <c r="J67" s="85">
        <f t="shared" si="18"/>
        <v>30.844640400000003</v>
      </c>
      <c r="K67" s="86"/>
      <c r="L67" s="86"/>
      <c r="M67" s="19"/>
      <c r="N67" s="19"/>
      <c r="O67" s="139"/>
      <c r="P67" s="89">
        <f t="shared" si="19"/>
        <v>0.38440000000000002</v>
      </c>
      <c r="Q67" s="90">
        <v>0.31</v>
      </c>
      <c r="R67" s="78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75" customFormat="1" ht="21" customHeight="1" x14ac:dyDescent="0.2">
      <c r="A68" s="70" t="s">
        <v>199</v>
      </c>
      <c r="B68" s="56"/>
      <c r="C68" s="55"/>
      <c r="D68" s="123"/>
      <c r="E68" s="124"/>
      <c r="F68" s="120" t="s">
        <v>200</v>
      </c>
      <c r="G68" s="123"/>
      <c r="H68" s="72"/>
      <c r="I68" s="73"/>
      <c r="J68" s="74"/>
      <c r="K68" s="100"/>
      <c r="L68" s="100"/>
      <c r="M68" s="101"/>
      <c r="N68" s="101"/>
      <c r="O68" s="141"/>
      <c r="P68" s="104"/>
      <c r="Q68" s="105"/>
      <c r="R68" s="52"/>
    </row>
    <row r="69" spans="1:256" ht="19.5" customHeight="1" x14ac:dyDescent="0.25">
      <c r="A69" s="79" t="s">
        <v>201</v>
      </c>
      <c r="B69" s="81" t="s">
        <v>79</v>
      </c>
      <c r="C69" s="81" t="s">
        <v>79</v>
      </c>
      <c r="D69" s="130"/>
      <c r="E69" s="92" t="s">
        <v>202</v>
      </c>
      <c r="F69" s="93" t="s">
        <v>203</v>
      </c>
      <c r="G69" s="130" t="s">
        <v>25</v>
      </c>
      <c r="H69" s="83">
        <v>1</v>
      </c>
      <c r="I69" s="84">
        <f>P69</f>
        <v>160.13359999999997</v>
      </c>
      <c r="J69" s="85">
        <f>H69*I69</f>
        <v>160.13359999999997</v>
      </c>
      <c r="K69" s="86"/>
      <c r="L69" s="86"/>
      <c r="M69" s="19"/>
      <c r="N69" s="19"/>
      <c r="O69" s="139"/>
      <c r="P69" s="89">
        <f>(Q69*1.24)</f>
        <v>160.13359999999997</v>
      </c>
      <c r="Q69" s="90">
        <v>129.13999999999999</v>
      </c>
      <c r="R69" s="52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15" x14ac:dyDescent="0.25">
      <c r="A70" s="111"/>
      <c r="B70" s="114"/>
      <c r="C70" s="114"/>
      <c r="D70" s="142"/>
      <c r="E70" s="143"/>
      <c r="F70" s="135"/>
      <c r="G70" s="142"/>
      <c r="H70" s="117"/>
      <c r="I70" s="118"/>
      <c r="J70" s="119"/>
      <c r="K70" s="86"/>
      <c r="L70" s="86"/>
      <c r="M70" s="19"/>
      <c r="N70" s="19"/>
      <c r="O70" s="139"/>
      <c r="P70" s="89"/>
      <c r="Q70" s="90"/>
      <c r="R70" s="52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32.25" customHeight="1" x14ac:dyDescent="0.25">
      <c r="A71" s="70" t="s">
        <v>204</v>
      </c>
      <c r="B71" s="56"/>
      <c r="C71" s="55"/>
      <c r="D71" s="123"/>
      <c r="E71" s="124"/>
      <c r="F71" s="120" t="s">
        <v>205</v>
      </c>
      <c r="G71" s="130"/>
      <c r="H71" s="83"/>
      <c r="I71" s="84"/>
      <c r="J71" s="74">
        <f>SUM(J72:J98)</f>
        <v>52986.03</v>
      </c>
      <c r="K71" s="86"/>
      <c r="L71" s="86"/>
      <c r="M71" s="19"/>
      <c r="N71" s="19"/>
      <c r="O71" s="139"/>
      <c r="P71" s="89"/>
      <c r="Q71" s="90"/>
      <c r="R71" s="144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5" customFormat="1" ht="31.5" customHeight="1" x14ac:dyDescent="0.2">
      <c r="A72" s="70" t="s">
        <v>206</v>
      </c>
      <c r="B72" s="56"/>
      <c r="C72" s="55"/>
      <c r="D72" s="123"/>
      <c r="E72" s="124"/>
      <c r="F72" s="120" t="s">
        <v>207</v>
      </c>
      <c r="G72" s="131" t="s">
        <v>208</v>
      </c>
      <c r="H72" s="145">
        <v>0</v>
      </c>
      <c r="I72" s="145">
        <v>0</v>
      </c>
      <c r="J72" s="146">
        <f>H72*I72</f>
        <v>0</v>
      </c>
      <c r="K72" s="147"/>
      <c r="L72" s="147"/>
      <c r="M72" s="148"/>
      <c r="N72" s="102"/>
      <c r="O72" s="103"/>
      <c r="P72" s="104"/>
      <c r="Q72" s="105"/>
      <c r="R72" s="144"/>
    </row>
    <row r="73" spans="1:256" s="15" customFormat="1" ht="22.5" customHeight="1" x14ac:dyDescent="0.2">
      <c r="A73" s="70" t="s">
        <v>209</v>
      </c>
      <c r="B73" s="56"/>
      <c r="C73" s="55"/>
      <c r="D73" s="123"/>
      <c r="E73" s="124"/>
      <c r="F73" s="120" t="s">
        <v>210</v>
      </c>
      <c r="G73" s="131"/>
      <c r="H73" s="140"/>
      <c r="I73" s="145"/>
      <c r="J73" s="146"/>
      <c r="K73" s="147"/>
      <c r="L73" s="147"/>
      <c r="M73" s="148"/>
      <c r="N73" s="102"/>
      <c r="O73" s="103"/>
      <c r="P73" s="104"/>
      <c r="Q73" s="105"/>
      <c r="R73" s="144" t="s">
        <v>53</v>
      </c>
    </row>
    <row r="74" spans="1:256" ht="25.5" customHeight="1" x14ac:dyDescent="0.25">
      <c r="A74" s="79" t="s">
        <v>211</v>
      </c>
      <c r="B74" s="81" t="s">
        <v>61</v>
      </c>
      <c r="C74" s="127" t="s">
        <v>61</v>
      </c>
      <c r="D74" s="130" t="s">
        <v>56</v>
      </c>
      <c r="E74" s="92" t="s">
        <v>62</v>
      </c>
      <c r="F74" s="93" t="s">
        <v>63</v>
      </c>
      <c r="G74" s="81" t="s">
        <v>59</v>
      </c>
      <c r="H74" s="83">
        <v>2061</v>
      </c>
      <c r="I74" s="84">
        <f>P74</f>
        <v>3.9308000000000001</v>
      </c>
      <c r="J74" s="85">
        <f>H74*I74</f>
        <v>8101.3788000000004</v>
      </c>
      <c r="K74" s="147"/>
      <c r="L74" s="147"/>
      <c r="M74" s="148"/>
      <c r="N74" s="87"/>
      <c r="O74" s="88"/>
      <c r="P74" s="89">
        <f t="shared" ref="P74:P75" si="21">Q74*1.24</f>
        <v>3.9308000000000001</v>
      </c>
      <c r="Q74" s="90">
        <v>3.17</v>
      </c>
      <c r="R74" s="14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7.25" customHeight="1" x14ac:dyDescent="0.25">
      <c r="A75" s="79" t="s">
        <v>212</v>
      </c>
      <c r="B75" s="81" t="s">
        <v>79</v>
      </c>
      <c r="C75" s="127" t="s">
        <v>79</v>
      </c>
      <c r="D75" s="130" t="s">
        <v>56</v>
      </c>
      <c r="E75" s="92" t="s">
        <v>213</v>
      </c>
      <c r="F75" s="93" t="s">
        <v>214</v>
      </c>
      <c r="G75" s="81" t="s">
        <v>42</v>
      </c>
      <c r="H75" s="83">
        <v>0</v>
      </c>
      <c r="I75" s="84">
        <v>0</v>
      </c>
      <c r="J75" s="85">
        <f>I75*H75</f>
        <v>0</v>
      </c>
      <c r="K75" s="147"/>
      <c r="L75" s="147"/>
      <c r="M75" s="148"/>
      <c r="N75" s="87"/>
      <c r="O75" s="88"/>
      <c r="P75" s="89">
        <f t="shared" si="21"/>
        <v>0</v>
      </c>
      <c r="Q75" s="90">
        <v>0</v>
      </c>
      <c r="R75" s="144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21" customHeight="1" x14ac:dyDescent="0.25">
      <c r="A76" s="70" t="s">
        <v>215</v>
      </c>
      <c r="B76" s="56"/>
      <c r="C76" s="55"/>
      <c r="D76" s="123"/>
      <c r="E76" s="124"/>
      <c r="F76" s="120" t="s">
        <v>216</v>
      </c>
      <c r="G76" s="56"/>
      <c r="H76" s="72"/>
      <c r="I76" s="149"/>
      <c r="J76" s="74"/>
      <c r="K76" s="147"/>
      <c r="L76" s="147"/>
      <c r="M76" s="148"/>
      <c r="N76" s="102"/>
      <c r="O76" s="103"/>
      <c r="P76" s="104"/>
      <c r="Q76" s="105"/>
      <c r="R76" s="144" t="s">
        <v>53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36.75" customHeight="1" x14ac:dyDescent="0.25">
      <c r="A77" s="79" t="s">
        <v>217</v>
      </c>
      <c r="B77" s="81">
        <v>83339</v>
      </c>
      <c r="C77" s="127">
        <v>83339</v>
      </c>
      <c r="D77" s="130" t="s">
        <v>172</v>
      </c>
      <c r="E77" s="92" t="s">
        <v>173</v>
      </c>
      <c r="F77" s="93" t="s">
        <v>218</v>
      </c>
      <c r="G77" s="81" t="s">
        <v>92</v>
      </c>
      <c r="H77" s="83">
        <v>154</v>
      </c>
      <c r="I77" s="84">
        <f t="shared" ref="I77:I79" si="22">P77</f>
        <v>49.178399999999996</v>
      </c>
      <c r="J77" s="85">
        <f>H77*I77</f>
        <v>7573.4735999999994</v>
      </c>
      <c r="K77" s="147"/>
      <c r="L77" s="147"/>
      <c r="M77" s="148"/>
      <c r="N77" s="87"/>
      <c r="O77" s="88"/>
      <c r="P77" s="89">
        <f>Q77*1.24</f>
        <v>49.178399999999996</v>
      </c>
      <c r="Q77" s="90">
        <v>39.659999999999997</v>
      </c>
      <c r="R77" s="144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20.25" customHeight="1" x14ac:dyDescent="0.25">
      <c r="A78" s="79" t="s">
        <v>219</v>
      </c>
      <c r="B78" s="81">
        <v>73965</v>
      </c>
      <c r="C78" s="127">
        <v>73965</v>
      </c>
      <c r="D78" s="130" t="s">
        <v>56</v>
      </c>
      <c r="E78" s="92" t="s">
        <v>220</v>
      </c>
      <c r="F78" s="93" t="s">
        <v>221</v>
      </c>
      <c r="G78" s="81" t="s">
        <v>92</v>
      </c>
      <c r="H78" s="83">
        <v>0</v>
      </c>
      <c r="I78" s="84">
        <f t="shared" si="22"/>
        <v>0</v>
      </c>
      <c r="J78" s="85">
        <f>I78*H78</f>
        <v>0</v>
      </c>
      <c r="K78" s="147"/>
      <c r="L78" s="147"/>
      <c r="M78" s="148"/>
      <c r="N78" s="87"/>
      <c r="O78" s="88"/>
      <c r="P78" s="89">
        <v>0</v>
      </c>
      <c r="Q78" s="90"/>
      <c r="R78" s="144" t="s">
        <v>53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32.25" customHeight="1" x14ac:dyDescent="0.25">
      <c r="A79" s="79" t="s">
        <v>222</v>
      </c>
      <c r="B79" s="81">
        <v>72920</v>
      </c>
      <c r="C79" s="127" t="s">
        <v>94</v>
      </c>
      <c r="D79" s="130" t="s">
        <v>95</v>
      </c>
      <c r="E79" s="92" t="s">
        <v>96</v>
      </c>
      <c r="F79" s="129" t="s">
        <v>176</v>
      </c>
      <c r="G79" s="81" t="s">
        <v>92</v>
      </c>
      <c r="H79" s="83">
        <v>192</v>
      </c>
      <c r="I79" s="84">
        <f t="shared" si="22"/>
        <v>16.256399999999999</v>
      </c>
      <c r="J79" s="85">
        <f>H79*I79</f>
        <v>3121.2287999999999</v>
      </c>
      <c r="K79" s="147"/>
      <c r="L79" s="147"/>
      <c r="M79" s="148"/>
      <c r="N79" s="87"/>
      <c r="O79" s="88"/>
      <c r="P79" s="89">
        <f>Q79*1.24</f>
        <v>16.256399999999999</v>
      </c>
      <c r="Q79" s="90">
        <v>13.11</v>
      </c>
      <c r="R79" s="144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33.75" customHeight="1" x14ac:dyDescent="0.25">
      <c r="A80" s="79" t="s">
        <v>223</v>
      </c>
      <c r="B80" s="81">
        <v>73904</v>
      </c>
      <c r="C80" s="127">
        <v>72921</v>
      </c>
      <c r="D80" s="130" t="s">
        <v>56</v>
      </c>
      <c r="E80" s="92" t="s">
        <v>224</v>
      </c>
      <c r="F80" s="93" t="s">
        <v>225</v>
      </c>
      <c r="G80" s="81" t="s">
        <v>92</v>
      </c>
      <c r="H80" s="83">
        <v>0</v>
      </c>
      <c r="I80" s="150">
        <v>0</v>
      </c>
      <c r="J80" s="85">
        <f t="shared" ref="J80:J83" si="23">I80*H80</f>
        <v>0</v>
      </c>
      <c r="K80" s="147"/>
      <c r="L80" s="147"/>
      <c r="M80" s="148"/>
      <c r="N80" s="87"/>
      <c r="O80" s="88"/>
      <c r="P80" s="89">
        <v>0</v>
      </c>
      <c r="Q80" s="90"/>
      <c r="R80" s="144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9.5" customHeight="1" x14ac:dyDescent="0.25">
      <c r="A81" s="79" t="s">
        <v>226</v>
      </c>
      <c r="B81" s="81">
        <v>73692</v>
      </c>
      <c r="C81" s="127">
        <v>73692</v>
      </c>
      <c r="D81" s="130" t="s">
        <v>56</v>
      </c>
      <c r="E81" s="92" t="s">
        <v>227</v>
      </c>
      <c r="F81" s="93" t="s">
        <v>228</v>
      </c>
      <c r="G81" s="81" t="s">
        <v>92</v>
      </c>
      <c r="H81" s="83">
        <v>0</v>
      </c>
      <c r="I81" s="150">
        <v>0</v>
      </c>
      <c r="J81" s="85">
        <f t="shared" si="23"/>
        <v>0</v>
      </c>
      <c r="K81" s="147"/>
      <c r="L81" s="147"/>
      <c r="M81" s="148"/>
      <c r="N81" s="87"/>
      <c r="O81" s="88"/>
      <c r="P81" s="89">
        <v>0</v>
      </c>
      <c r="Q81" s="90"/>
      <c r="R81" s="144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44.25" customHeight="1" x14ac:dyDescent="0.25">
      <c r="A82" s="79" t="s">
        <v>229</v>
      </c>
      <c r="B82" s="81">
        <v>72896</v>
      </c>
      <c r="C82" s="133">
        <v>72896</v>
      </c>
      <c r="D82" s="130" t="s">
        <v>56</v>
      </c>
      <c r="E82" s="92" t="s">
        <v>230</v>
      </c>
      <c r="F82" s="93" t="s">
        <v>231</v>
      </c>
      <c r="G82" s="81" t="s">
        <v>92</v>
      </c>
      <c r="H82" s="83">
        <v>0</v>
      </c>
      <c r="I82" s="84">
        <f t="shared" ref="I82:I83" si="24">P82</f>
        <v>0</v>
      </c>
      <c r="J82" s="85">
        <f t="shared" si="23"/>
        <v>0</v>
      </c>
      <c r="K82" s="147"/>
      <c r="L82" s="147"/>
      <c r="M82" s="148"/>
      <c r="N82" s="87"/>
      <c r="O82" s="88"/>
      <c r="P82" s="89">
        <f>Q82*1.24</f>
        <v>0</v>
      </c>
      <c r="Q82" s="90"/>
      <c r="R82" s="144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31.5" customHeight="1" x14ac:dyDescent="0.25">
      <c r="A83" s="79" t="s">
        <v>232</v>
      </c>
      <c r="B83" s="81">
        <v>63319</v>
      </c>
      <c r="C83" s="127" t="s">
        <v>79</v>
      </c>
      <c r="D83" s="130"/>
      <c r="E83" s="92" t="s">
        <v>233</v>
      </c>
      <c r="F83" s="93" t="s">
        <v>234</v>
      </c>
      <c r="G83" s="81" t="s">
        <v>235</v>
      </c>
      <c r="H83" s="83">
        <v>0</v>
      </c>
      <c r="I83" s="150">
        <f t="shared" si="24"/>
        <v>0</v>
      </c>
      <c r="J83" s="85">
        <f t="shared" si="23"/>
        <v>0</v>
      </c>
      <c r="K83" s="147"/>
      <c r="L83" s="147"/>
      <c r="M83" s="148"/>
      <c r="N83" s="87"/>
      <c r="O83" s="88"/>
      <c r="P83" s="89">
        <v>0</v>
      </c>
      <c r="Q83" s="90"/>
      <c r="R83" s="144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21" customHeight="1" x14ac:dyDescent="0.25">
      <c r="A84" s="70" t="s">
        <v>236</v>
      </c>
      <c r="B84" s="56"/>
      <c r="C84" s="55"/>
      <c r="D84" s="123"/>
      <c r="E84" s="124"/>
      <c r="F84" s="120" t="s">
        <v>237</v>
      </c>
      <c r="G84" s="56"/>
      <c r="H84" s="72"/>
      <c r="I84" s="149"/>
      <c r="J84" s="74"/>
      <c r="K84" s="147"/>
      <c r="L84" s="147"/>
      <c r="M84" s="148"/>
      <c r="N84" s="102"/>
      <c r="O84" s="103"/>
      <c r="P84" s="104"/>
      <c r="Q84" s="105"/>
      <c r="R84" s="14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32.25" customHeight="1" x14ac:dyDescent="0.25">
      <c r="A85" s="79" t="s">
        <v>238</v>
      </c>
      <c r="B85" s="127" t="s">
        <v>79</v>
      </c>
      <c r="C85" s="127" t="s">
        <v>79</v>
      </c>
      <c r="D85" s="130"/>
      <c r="E85" s="92" t="s">
        <v>239</v>
      </c>
      <c r="F85" s="93" t="s">
        <v>240</v>
      </c>
      <c r="G85" s="81" t="s">
        <v>42</v>
      </c>
      <c r="H85" s="83">
        <v>0</v>
      </c>
      <c r="I85" s="150">
        <f>Q85</f>
        <v>0</v>
      </c>
      <c r="J85" s="85">
        <f t="shared" ref="J85:J86" si="25">I85*H85</f>
        <v>0</v>
      </c>
      <c r="K85" s="147"/>
      <c r="L85" s="147"/>
      <c r="M85" s="148"/>
      <c r="N85" s="87"/>
      <c r="O85" s="88"/>
      <c r="P85" s="89">
        <f t="shared" ref="P85:P86" si="26">Q85*1.24</f>
        <v>0</v>
      </c>
      <c r="Q85" s="90"/>
      <c r="R85" s="144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34.5" customHeight="1" x14ac:dyDescent="0.25">
      <c r="A86" s="79" t="s">
        <v>241</v>
      </c>
      <c r="B86" s="127" t="s">
        <v>79</v>
      </c>
      <c r="C86" s="127" t="s">
        <v>79</v>
      </c>
      <c r="D86" s="130"/>
      <c r="E86" s="92" t="s">
        <v>242</v>
      </c>
      <c r="F86" s="93" t="s">
        <v>243</v>
      </c>
      <c r="G86" s="81" t="s">
        <v>244</v>
      </c>
      <c r="H86" s="83">
        <v>0</v>
      </c>
      <c r="I86" s="150">
        <f>P86</f>
        <v>0</v>
      </c>
      <c r="J86" s="85">
        <f t="shared" si="25"/>
        <v>0</v>
      </c>
      <c r="K86" s="147"/>
      <c r="L86" s="147"/>
      <c r="M86" s="148"/>
      <c r="N86" s="87"/>
      <c r="O86" s="88"/>
      <c r="P86" s="89">
        <f t="shared" si="26"/>
        <v>0</v>
      </c>
      <c r="Q86" s="90"/>
      <c r="R86" s="144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" x14ac:dyDescent="0.25">
      <c r="A87" s="70" t="s">
        <v>245</v>
      </c>
      <c r="B87" s="56"/>
      <c r="C87" s="55"/>
      <c r="D87" s="123"/>
      <c r="E87" s="124"/>
      <c r="F87" s="120" t="s">
        <v>246</v>
      </c>
      <c r="G87" s="56"/>
      <c r="H87" s="72"/>
      <c r="I87" s="149"/>
      <c r="J87" s="74"/>
      <c r="K87" s="147"/>
      <c r="L87" s="147"/>
      <c r="M87" s="148"/>
      <c r="N87" s="102"/>
      <c r="O87" s="103"/>
      <c r="P87" s="104"/>
      <c r="Q87" s="105"/>
      <c r="R87" s="144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21" customHeight="1" x14ac:dyDescent="0.25">
      <c r="A88" s="79" t="s">
        <v>247</v>
      </c>
      <c r="B88" s="81" t="s">
        <v>79</v>
      </c>
      <c r="C88" s="81" t="s">
        <v>79</v>
      </c>
      <c r="D88" s="130"/>
      <c r="E88" s="92" t="s">
        <v>248</v>
      </c>
      <c r="F88" s="93" t="s">
        <v>249</v>
      </c>
      <c r="G88" s="81" t="s">
        <v>25</v>
      </c>
      <c r="H88" s="83">
        <v>0</v>
      </c>
      <c r="I88" s="150">
        <v>0</v>
      </c>
      <c r="J88" s="85">
        <f t="shared" ref="J88:J91" si="27">I88*H88</f>
        <v>0</v>
      </c>
      <c r="K88" s="147"/>
      <c r="L88" s="147"/>
      <c r="M88" s="148"/>
      <c r="N88" s="87"/>
      <c r="O88" s="88"/>
      <c r="P88" s="89">
        <v>0</v>
      </c>
      <c r="Q88" s="90"/>
      <c r="R88" s="144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9.5" customHeight="1" x14ac:dyDescent="0.25">
      <c r="A89" s="79" t="s">
        <v>250</v>
      </c>
      <c r="B89" s="81" t="s">
        <v>79</v>
      </c>
      <c r="C89" s="81" t="s">
        <v>79</v>
      </c>
      <c r="D89" s="130"/>
      <c r="E89" s="92" t="s">
        <v>251</v>
      </c>
      <c r="F89" s="93" t="s">
        <v>252</v>
      </c>
      <c r="G89" s="81" t="s">
        <v>25</v>
      </c>
      <c r="H89" s="83">
        <v>0</v>
      </c>
      <c r="I89" s="150">
        <v>0</v>
      </c>
      <c r="J89" s="85">
        <f t="shared" si="27"/>
        <v>0</v>
      </c>
      <c r="K89" s="147"/>
      <c r="L89" s="147"/>
      <c r="M89" s="148"/>
      <c r="N89" s="87"/>
      <c r="O89" s="88"/>
      <c r="P89" s="89">
        <v>0</v>
      </c>
      <c r="Q89" s="90"/>
      <c r="R89" s="144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9.5" customHeight="1" x14ac:dyDescent="0.25">
      <c r="A90" s="79" t="s">
        <v>253</v>
      </c>
      <c r="B90" s="81" t="s">
        <v>79</v>
      </c>
      <c r="C90" s="81" t="s">
        <v>79</v>
      </c>
      <c r="D90" s="130"/>
      <c r="E90" s="92" t="s">
        <v>254</v>
      </c>
      <c r="F90" s="93" t="s">
        <v>255</v>
      </c>
      <c r="G90" s="81" t="s">
        <v>25</v>
      </c>
      <c r="H90" s="83">
        <v>0</v>
      </c>
      <c r="I90" s="150">
        <v>0</v>
      </c>
      <c r="J90" s="85">
        <f t="shared" si="27"/>
        <v>0</v>
      </c>
      <c r="K90" s="147"/>
      <c r="L90" s="147"/>
      <c r="M90" s="148"/>
      <c r="N90" s="87"/>
      <c r="O90" s="88"/>
      <c r="P90" s="89">
        <v>0</v>
      </c>
      <c r="Q90" s="90"/>
      <c r="R90" s="144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31.5" customHeight="1" x14ac:dyDescent="0.25">
      <c r="A91" s="79" t="s">
        <v>256</v>
      </c>
      <c r="B91" s="81" t="s">
        <v>79</v>
      </c>
      <c r="C91" s="81" t="s">
        <v>79</v>
      </c>
      <c r="D91" s="130"/>
      <c r="E91" s="92" t="s">
        <v>257</v>
      </c>
      <c r="F91" s="93" t="s">
        <v>258</v>
      </c>
      <c r="G91" s="81" t="s">
        <v>25</v>
      </c>
      <c r="H91" s="83">
        <v>0</v>
      </c>
      <c r="I91" s="84">
        <v>0</v>
      </c>
      <c r="J91" s="85">
        <f t="shared" si="27"/>
        <v>0</v>
      </c>
      <c r="K91" s="147"/>
      <c r="L91" s="147"/>
      <c r="M91" s="148"/>
      <c r="N91" s="87"/>
      <c r="O91" s="88"/>
      <c r="P91" s="89">
        <f>Q91*1.24</f>
        <v>0</v>
      </c>
      <c r="Q91" s="90">
        <v>0</v>
      </c>
      <c r="R91" s="144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32.25" customHeight="1" x14ac:dyDescent="0.25">
      <c r="A92" s="70" t="s">
        <v>259</v>
      </c>
      <c r="B92" s="56"/>
      <c r="C92" s="55"/>
      <c r="D92" s="123"/>
      <c r="E92" s="124"/>
      <c r="F92" s="120" t="s">
        <v>260</v>
      </c>
      <c r="G92" s="56"/>
      <c r="H92" s="72"/>
      <c r="I92" s="149"/>
      <c r="J92" s="85"/>
      <c r="K92" s="147"/>
      <c r="L92" s="147"/>
      <c r="M92" s="148"/>
      <c r="N92" s="102"/>
      <c r="O92" s="103"/>
      <c r="P92" s="89"/>
      <c r="Q92" s="105"/>
      <c r="R92" s="151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154" customFormat="1" ht="45" customHeight="1" x14ac:dyDescent="0.2">
      <c r="A93" s="79" t="s">
        <v>261</v>
      </c>
      <c r="B93" s="81">
        <v>73888</v>
      </c>
      <c r="C93" s="127">
        <v>73888</v>
      </c>
      <c r="D93" s="130" t="s">
        <v>56</v>
      </c>
      <c r="E93" s="92"/>
      <c r="F93" s="93" t="s">
        <v>262</v>
      </c>
      <c r="G93" s="81" t="s">
        <v>42</v>
      </c>
      <c r="H93" s="83">
        <v>0</v>
      </c>
      <c r="I93" s="150">
        <f t="shared" ref="I93:I95" si="28">P93</f>
        <v>0</v>
      </c>
      <c r="J93" s="85">
        <f>I93*H93</f>
        <v>0</v>
      </c>
      <c r="K93" s="152"/>
      <c r="L93" s="152"/>
      <c r="M93" s="153"/>
      <c r="N93" s="87"/>
      <c r="O93" s="88"/>
      <c r="P93" s="89">
        <f>Q93*1.2418</f>
        <v>0</v>
      </c>
      <c r="Q93" s="90"/>
      <c r="R93" s="144" t="s">
        <v>53</v>
      </c>
    </row>
    <row r="94" spans="1:256" s="15" customFormat="1" ht="33.75" customHeight="1" x14ac:dyDescent="0.2">
      <c r="A94" s="79" t="s">
        <v>263</v>
      </c>
      <c r="B94" s="81">
        <v>9844</v>
      </c>
      <c r="C94" s="127">
        <v>9844</v>
      </c>
      <c r="D94" s="130"/>
      <c r="E94" s="92" t="s">
        <v>264</v>
      </c>
      <c r="F94" s="93" t="s">
        <v>265</v>
      </c>
      <c r="G94" s="81" t="s">
        <v>42</v>
      </c>
      <c r="H94" s="155">
        <v>4122</v>
      </c>
      <c r="I94" s="150">
        <f t="shared" si="28"/>
        <v>8.0304000000000002</v>
      </c>
      <c r="J94" s="156">
        <f t="shared" ref="J94:J95" si="29">H94*I94</f>
        <v>33101.308799999999</v>
      </c>
      <c r="K94" s="147"/>
      <c r="L94" s="147"/>
      <c r="M94" s="148"/>
      <c r="N94" s="87"/>
      <c r="O94" s="88"/>
      <c r="P94" s="89">
        <f t="shared" ref="P94:P95" si="30">Q94*1.12</f>
        <v>8.0304000000000002</v>
      </c>
      <c r="Q94" s="90">
        <v>7.17</v>
      </c>
      <c r="R94" s="144"/>
    </row>
    <row r="95" spans="1:256" s="15" customFormat="1" ht="33.75" customHeight="1" x14ac:dyDescent="0.2">
      <c r="A95" s="79" t="s">
        <v>266</v>
      </c>
      <c r="B95" s="81">
        <v>9868</v>
      </c>
      <c r="C95" s="127">
        <v>9868</v>
      </c>
      <c r="D95" s="130"/>
      <c r="E95" s="92" t="s">
        <v>267</v>
      </c>
      <c r="F95" s="93" t="s">
        <v>268</v>
      </c>
      <c r="G95" s="81" t="s">
        <v>42</v>
      </c>
      <c r="H95" s="155">
        <v>432</v>
      </c>
      <c r="I95" s="150">
        <f t="shared" si="28"/>
        <v>2.5200000000000005</v>
      </c>
      <c r="J95" s="156">
        <f t="shared" si="29"/>
        <v>1088.6400000000001</v>
      </c>
      <c r="K95" s="147"/>
      <c r="L95" s="147"/>
      <c r="M95" s="148"/>
      <c r="N95" s="87"/>
      <c r="O95" s="88"/>
      <c r="P95" s="89">
        <f t="shared" si="30"/>
        <v>2.5200000000000005</v>
      </c>
      <c r="Q95" s="90">
        <v>2.25</v>
      </c>
      <c r="R95" s="144"/>
    </row>
    <row r="96" spans="1:256" s="15" customFormat="1" ht="24.75" customHeight="1" x14ac:dyDescent="0.2">
      <c r="A96" s="70" t="s">
        <v>269</v>
      </c>
      <c r="B96" s="56"/>
      <c r="C96" s="55"/>
      <c r="D96" s="123"/>
      <c r="E96" s="124"/>
      <c r="F96" s="120" t="s">
        <v>200</v>
      </c>
      <c r="G96" s="56"/>
      <c r="H96" s="157"/>
      <c r="I96" s="149"/>
      <c r="J96" s="74"/>
      <c r="K96" s="147"/>
      <c r="L96" s="147"/>
      <c r="M96" s="148"/>
      <c r="N96" s="102"/>
      <c r="O96" s="103"/>
      <c r="P96" s="104"/>
      <c r="Q96" s="105"/>
      <c r="R96" s="144"/>
    </row>
    <row r="97" spans="1:256" ht="21.75" customHeight="1" x14ac:dyDescent="0.25">
      <c r="A97" s="79" t="s">
        <v>270</v>
      </c>
      <c r="B97" s="81">
        <v>73678</v>
      </c>
      <c r="C97" s="133">
        <v>73678</v>
      </c>
      <c r="D97" s="130" t="s">
        <v>95</v>
      </c>
      <c r="E97" s="92" t="s">
        <v>271</v>
      </c>
      <c r="F97" s="93" t="s">
        <v>272</v>
      </c>
      <c r="G97" s="81" t="s">
        <v>42</v>
      </c>
      <c r="H97" s="83">
        <v>0</v>
      </c>
      <c r="I97" s="150">
        <f t="shared" ref="I97:I98" si="31">P97</f>
        <v>0</v>
      </c>
      <c r="J97" s="85">
        <f t="shared" ref="J97:J98" si="32">I97*H97</f>
        <v>0</v>
      </c>
      <c r="K97" s="147"/>
      <c r="L97" s="147"/>
      <c r="M97" s="148"/>
      <c r="N97" s="87"/>
      <c r="O97" s="88"/>
      <c r="P97" s="89">
        <f t="shared" ref="P97:P98" si="33">Q97*1.2418</f>
        <v>0</v>
      </c>
      <c r="Q97" s="90"/>
      <c r="R97" s="144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32.25" customHeight="1" x14ac:dyDescent="0.25">
      <c r="A98" s="79" t="s">
        <v>273</v>
      </c>
      <c r="B98" s="81" t="s">
        <v>79</v>
      </c>
      <c r="C98" s="81" t="s">
        <v>79</v>
      </c>
      <c r="D98" s="130"/>
      <c r="E98" s="92" t="s">
        <v>274</v>
      </c>
      <c r="F98" s="93" t="s">
        <v>275</v>
      </c>
      <c r="G98" s="81" t="s">
        <v>25</v>
      </c>
      <c r="H98" s="83">
        <v>0</v>
      </c>
      <c r="I98" s="150">
        <f t="shared" si="31"/>
        <v>0</v>
      </c>
      <c r="J98" s="85">
        <f t="shared" si="32"/>
        <v>0</v>
      </c>
      <c r="K98" s="147"/>
      <c r="L98" s="147"/>
      <c r="M98" s="148"/>
      <c r="N98" s="87"/>
      <c r="O98" s="88"/>
      <c r="P98" s="89">
        <f t="shared" si="33"/>
        <v>0</v>
      </c>
      <c r="Q98" s="90"/>
      <c r="R98" s="144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34.5" customHeight="1" x14ac:dyDescent="0.25">
      <c r="A99" s="70" t="s">
        <v>276</v>
      </c>
      <c r="B99" s="56"/>
      <c r="C99" s="55"/>
      <c r="D99" s="123"/>
      <c r="E99" s="124"/>
      <c r="F99" s="120" t="s">
        <v>277</v>
      </c>
      <c r="G99" s="131" t="s">
        <v>42</v>
      </c>
      <c r="H99" s="145">
        <v>0</v>
      </c>
      <c r="I99" s="145">
        <f>SUM(J101:J124)</f>
        <v>0</v>
      </c>
      <c r="J99" s="146">
        <f>H99*I99</f>
        <v>0</v>
      </c>
      <c r="K99" s="147"/>
      <c r="L99" s="147"/>
      <c r="M99" s="148"/>
      <c r="N99" s="87"/>
      <c r="O99" s="88"/>
      <c r="P99" s="89">
        <v>0</v>
      </c>
      <c r="Q99" s="90"/>
      <c r="R99" s="144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15" x14ac:dyDescent="0.25">
      <c r="A100" s="158" t="s">
        <v>278</v>
      </c>
      <c r="B100" s="56"/>
      <c r="C100" s="55"/>
      <c r="D100" s="123"/>
      <c r="E100" s="124"/>
      <c r="F100" s="120" t="s">
        <v>210</v>
      </c>
      <c r="G100" s="131"/>
      <c r="H100" s="140"/>
      <c r="I100" s="145"/>
      <c r="J100" s="146"/>
      <c r="K100" s="147"/>
      <c r="L100" s="147"/>
      <c r="M100" s="148"/>
      <c r="N100" s="102"/>
      <c r="O100" s="103"/>
      <c r="P100" s="104"/>
      <c r="Q100" s="105"/>
      <c r="R100" s="144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9.5" customHeight="1" x14ac:dyDescent="0.25">
      <c r="A101" s="79" t="s">
        <v>279</v>
      </c>
      <c r="B101" s="81">
        <v>73822</v>
      </c>
      <c r="C101" s="127">
        <v>73822</v>
      </c>
      <c r="D101" s="130" t="s">
        <v>56</v>
      </c>
      <c r="E101" s="92" t="s">
        <v>62</v>
      </c>
      <c r="F101" s="93" t="s">
        <v>280</v>
      </c>
      <c r="G101" s="81" t="s">
        <v>59</v>
      </c>
      <c r="H101" s="83">
        <v>0</v>
      </c>
      <c r="I101" s="84">
        <v>0</v>
      </c>
      <c r="J101" s="85">
        <f>H101*I101</f>
        <v>0</v>
      </c>
      <c r="K101" s="147"/>
      <c r="L101" s="147"/>
      <c r="M101" s="148"/>
      <c r="N101" s="87"/>
      <c r="O101" s="88"/>
      <c r="P101" s="89">
        <v>2.2476579999999999</v>
      </c>
      <c r="Q101" s="90"/>
      <c r="R101" s="144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21.75" customHeight="1" x14ac:dyDescent="0.25">
      <c r="A102" s="79" t="s">
        <v>281</v>
      </c>
      <c r="B102" s="81">
        <v>73610</v>
      </c>
      <c r="C102" s="127">
        <v>73610</v>
      </c>
      <c r="D102" s="130" t="s">
        <v>56</v>
      </c>
      <c r="E102" s="92" t="s">
        <v>213</v>
      </c>
      <c r="F102" s="93" t="s">
        <v>214</v>
      </c>
      <c r="G102" s="81" t="s">
        <v>42</v>
      </c>
      <c r="H102" s="83">
        <v>0</v>
      </c>
      <c r="I102" s="150">
        <v>0</v>
      </c>
      <c r="J102" s="85">
        <f>I102*H102</f>
        <v>0</v>
      </c>
      <c r="K102" s="147"/>
      <c r="L102" s="147"/>
      <c r="M102" s="148"/>
      <c r="N102" s="87"/>
      <c r="O102" s="88"/>
      <c r="P102" s="89">
        <v>0.54639199999999999</v>
      </c>
      <c r="Q102" s="90"/>
      <c r="R102" s="144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23.25" customHeight="1" x14ac:dyDescent="0.25">
      <c r="A103" s="70" t="s">
        <v>282</v>
      </c>
      <c r="B103" s="56"/>
      <c r="C103" s="55"/>
      <c r="D103" s="123"/>
      <c r="E103" s="124"/>
      <c r="F103" s="120" t="s">
        <v>216</v>
      </c>
      <c r="G103" s="56"/>
      <c r="H103" s="72"/>
      <c r="I103" s="149"/>
      <c r="J103" s="74"/>
      <c r="K103" s="147"/>
      <c r="L103" s="147"/>
      <c r="M103" s="148"/>
      <c r="N103" s="102"/>
      <c r="O103" s="103"/>
      <c r="P103" s="104"/>
      <c r="Q103" s="105"/>
      <c r="R103" s="144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32.25" customHeight="1" x14ac:dyDescent="0.25">
      <c r="A104" s="79" t="s">
        <v>283</v>
      </c>
      <c r="B104" s="81">
        <v>73965</v>
      </c>
      <c r="C104" s="127">
        <v>73965</v>
      </c>
      <c r="D104" s="130" t="s">
        <v>172</v>
      </c>
      <c r="E104" s="92" t="s">
        <v>173</v>
      </c>
      <c r="F104" s="93" t="s">
        <v>284</v>
      </c>
      <c r="G104" s="81" t="s">
        <v>92</v>
      </c>
      <c r="H104" s="83">
        <v>0</v>
      </c>
      <c r="I104" s="84">
        <v>0</v>
      </c>
      <c r="J104" s="85">
        <f>H104*I104</f>
        <v>0</v>
      </c>
      <c r="K104" s="147"/>
      <c r="L104" s="147"/>
      <c r="M104" s="148"/>
      <c r="N104" s="87"/>
      <c r="O104" s="88"/>
      <c r="P104" s="89">
        <v>26.326159999999998</v>
      </c>
      <c r="Q104" s="90"/>
      <c r="R104" s="14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20.25" customHeight="1" x14ac:dyDescent="0.25">
      <c r="A105" s="79" t="s">
        <v>285</v>
      </c>
      <c r="B105" s="81">
        <v>73965</v>
      </c>
      <c r="C105" s="127">
        <v>73965</v>
      </c>
      <c r="D105" s="130" t="s">
        <v>56</v>
      </c>
      <c r="E105" s="92" t="s">
        <v>220</v>
      </c>
      <c r="F105" s="93" t="s">
        <v>221</v>
      </c>
      <c r="G105" s="81" t="s">
        <v>92</v>
      </c>
      <c r="H105" s="83">
        <v>0</v>
      </c>
      <c r="I105" s="150">
        <v>0</v>
      </c>
      <c r="J105" s="85">
        <f>I105*H105</f>
        <v>0</v>
      </c>
      <c r="K105" s="147"/>
      <c r="L105" s="147"/>
      <c r="M105" s="148"/>
      <c r="N105" s="87"/>
      <c r="O105" s="88"/>
      <c r="P105" s="89">
        <v>56.414974000000001</v>
      </c>
      <c r="Q105" s="90"/>
      <c r="R105" s="144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33.75" customHeight="1" x14ac:dyDescent="0.25">
      <c r="A106" s="79" t="s">
        <v>286</v>
      </c>
      <c r="B106" s="81">
        <v>72920</v>
      </c>
      <c r="C106" s="127" t="s">
        <v>94</v>
      </c>
      <c r="D106" s="130" t="s">
        <v>95</v>
      </c>
      <c r="E106" s="92" t="s">
        <v>96</v>
      </c>
      <c r="F106" s="129" t="s">
        <v>176</v>
      </c>
      <c r="G106" s="81" t="s">
        <v>92</v>
      </c>
      <c r="H106" s="83">
        <v>0</v>
      </c>
      <c r="I106" s="84">
        <v>0</v>
      </c>
      <c r="J106" s="85">
        <f>H106*I106</f>
        <v>0</v>
      </c>
      <c r="K106" s="147"/>
      <c r="L106" s="147"/>
      <c r="M106" s="148"/>
      <c r="N106" s="87"/>
      <c r="O106" s="88"/>
      <c r="P106" s="89">
        <v>12.666359999999999</v>
      </c>
      <c r="Q106" s="90"/>
      <c r="R106" s="144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31.5" customHeight="1" x14ac:dyDescent="0.25">
      <c r="A107" s="79" t="s">
        <v>287</v>
      </c>
      <c r="B107" s="127">
        <v>72921</v>
      </c>
      <c r="C107" s="127">
        <v>72921</v>
      </c>
      <c r="D107" s="130" t="s">
        <v>56</v>
      </c>
      <c r="E107" s="92" t="s">
        <v>224</v>
      </c>
      <c r="F107" s="93" t="s">
        <v>225</v>
      </c>
      <c r="G107" s="81" t="s">
        <v>92</v>
      </c>
      <c r="H107" s="83">
        <v>0</v>
      </c>
      <c r="I107" s="150">
        <v>0</v>
      </c>
      <c r="J107" s="85">
        <f t="shared" ref="J107:J110" si="34">I107*H107</f>
        <v>0</v>
      </c>
      <c r="K107" s="147"/>
      <c r="L107" s="147"/>
      <c r="M107" s="148"/>
      <c r="N107" s="87"/>
      <c r="O107" s="88"/>
      <c r="P107" s="89">
        <v>50.218391999999994</v>
      </c>
      <c r="Q107" s="90"/>
      <c r="R107" s="144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21.75" customHeight="1" x14ac:dyDescent="0.25">
      <c r="A108" s="79" t="s">
        <v>288</v>
      </c>
      <c r="B108" s="81">
        <v>73692</v>
      </c>
      <c r="C108" s="127">
        <v>73692</v>
      </c>
      <c r="D108" s="130" t="s">
        <v>56</v>
      </c>
      <c r="E108" s="92" t="s">
        <v>227</v>
      </c>
      <c r="F108" s="93" t="s">
        <v>228</v>
      </c>
      <c r="G108" s="81" t="s">
        <v>92</v>
      </c>
      <c r="H108" s="83">
        <v>0</v>
      </c>
      <c r="I108" s="150">
        <v>0</v>
      </c>
      <c r="J108" s="85">
        <f t="shared" si="34"/>
        <v>0</v>
      </c>
      <c r="K108" s="147"/>
      <c r="L108" s="147"/>
      <c r="M108" s="148"/>
      <c r="N108" s="87"/>
      <c r="O108" s="88"/>
      <c r="P108" s="89">
        <v>93.582048</v>
      </c>
      <c r="Q108" s="90"/>
      <c r="R108" s="144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44.25" customHeight="1" x14ac:dyDescent="0.25">
      <c r="A109" s="79" t="s">
        <v>289</v>
      </c>
      <c r="B109" s="81">
        <v>72896</v>
      </c>
      <c r="C109" s="133">
        <v>72896</v>
      </c>
      <c r="D109" s="130" t="s">
        <v>56</v>
      </c>
      <c r="E109" s="92" t="s">
        <v>230</v>
      </c>
      <c r="F109" s="93" t="s">
        <v>231</v>
      </c>
      <c r="G109" s="81" t="s">
        <v>92</v>
      </c>
      <c r="H109" s="83">
        <v>0</v>
      </c>
      <c r="I109" s="150">
        <v>0</v>
      </c>
      <c r="J109" s="85">
        <f t="shared" si="34"/>
        <v>0</v>
      </c>
      <c r="K109" s="147"/>
      <c r="L109" s="147"/>
      <c r="M109" s="148"/>
      <c r="N109" s="87"/>
      <c r="O109" s="88"/>
      <c r="P109" s="89">
        <v>12.430418</v>
      </c>
      <c r="Q109" s="90"/>
      <c r="R109" s="144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33" customHeight="1" x14ac:dyDescent="0.25">
      <c r="A110" s="79" t="s">
        <v>290</v>
      </c>
      <c r="B110" s="127" t="s">
        <v>79</v>
      </c>
      <c r="C110" s="127" t="s">
        <v>79</v>
      </c>
      <c r="D110" s="130"/>
      <c r="E110" s="92" t="s">
        <v>233</v>
      </c>
      <c r="F110" s="93" t="s">
        <v>234</v>
      </c>
      <c r="G110" s="81" t="s">
        <v>235</v>
      </c>
      <c r="H110" s="83">
        <v>0</v>
      </c>
      <c r="I110" s="150">
        <v>0</v>
      </c>
      <c r="J110" s="85">
        <f t="shared" si="34"/>
        <v>0</v>
      </c>
      <c r="K110" s="147"/>
      <c r="L110" s="147"/>
      <c r="M110" s="148"/>
      <c r="N110" s="87"/>
      <c r="O110" s="88"/>
      <c r="P110" s="89">
        <v>1.2945765</v>
      </c>
      <c r="Q110" s="90"/>
      <c r="R110" s="144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5" x14ac:dyDescent="0.25">
      <c r="A111" s="70" t="s">
        <v>291</v>
      </c>
      <c r="B111" s="56"/>
      <c r="C111" s="55"/>
      <c r="D111" s="123"/>
      <c r="E111" s="124"/>
      <c r="F111" s="120" t="s">
        <v>237</v>
      </c>
      <c r="G111" s="56"/>
      <c r="H111" s="72"/>
      <c r="I111" s="149"/>
      <c r="J111" s="74"/>
      <c r="K111" s="147"/>
      <c r="L111" s="147"/>
      <c r="M111" s="148"/>
      <c r="N111" s="102"/>
      <c r="O111" s="103"/>
      <c r="P111" s="104"/>
      <c r="Q111" s="105"/>
      <c r="R111" s="144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23.25" x14ac:dyDescent="0.25">
      <c r="A112" s="159" t="s">
        <v>292</v>
      </c>
      <c r="B112" s="81">
        <v>66286</v>
      </c>
      <c r="C112" s="127" t="s">
        <v>79</v>
      </c>
      <c r="D112" s="130"/>
      <c r="E112" s="92" t="s">
        <v>239</v>
      </c>
      <c r="F112" s="93" t="s">
        <v>240</v>
      </c>
      <c r="G112" s="81" t="s">
        <v>42</v>
      </c>
      <c r="H112" s="83">
        <v>0</v>
      </c>
      <c r="I112" s="150">
        <v>0</v>
      </c>
      <c r="J112" s="85">
        <f t="shared" ref="J112:J113" si="35">I112*H112</f>
        <v>0</v>
      </c>
      <c r="K112" s="147"/>
      <c r="L112" s="147"/>
      <c r="M112" s="148"/>
      <c r="N112" s="87"/>
      <c r="O112" s="88"/>
      <c r="P112" s="89">
        <v>0.18829986538461541</v>
      </c>
      <c r="Q112" s="90"/>
      <c r="R112" s="144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35.25" customHeight="1" x14ac:dyDescent="0.25">
      <c r="A113" s="159" t="s">
        <v>293</v>
      </c>
      <c r="B113" s="81">
        <v>12679</v>
      </c>
      <c r="C113" s="127" t="s">
        <v>79</v>
      </c>
      <c r="D113" s="130"/>
      <c r="E113" s="92" t="s">
        <v>242</v>
      </c>
      <c r="F113" s="93" t="s">
        <v>243</v>
      </c>
      <c r="G113" s="81" t="s">
        <v>244</v>
      </c>
      <c r="H113" s="83">
        <v>0</v>
      </c>
      <c r="I113" s="150">
        <v>0</v>
      </c>
      <c r="J113" s="85">
        <f t="shared" si="35"/>
        <v>0</v>
      </c>
      <c r="K113" s="147"/>
      <c r="L113" s="147"/>
      <c r="M113" s="148"/>
      <c r="N113" s="87"/>
      <c r="O113" s="88"/>
      <c r="P113" s="89">
        <v>7.6746892352941177E-3</v>
      </c>
      <c r="Q113" s="90"/>
      <c r="R113" s="144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21" customHeight="1" x14ac:dyDescent="0.25">
      <c r="A114" s="158" t="s">
        <v>294</v>
      </c>
      <c r="B114" s="56"/>
      <c r="C114" s="55"/>
      <c r="D114" s="123"/>
      <c r="E114" s="124"/>
      <c r="F114" s="120" t="s">
        <v>246</v>
      </c>
      <c r="G114" s="56"/>
      <c r="H114" s="72"/>
      <c r="I114" s="149"/>
      <c r="J114" s="74"/>
      <c r="K114" s="147"/>
      <c r="L114" s="147"/>
      <c r="M114" s="148"/>
      <c r="N114" s="102"/>
      <c r="O114" s="103"/>
      <c r="P114" s="104"/>
      <c r="Q114" s="105"/>
      <c r="R114" s="14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21.75" customHeight="1" x14ac:dyDescent="0.25">
      <c r="A115" s="79" t="s">
        <v>295</v>
      </c>
      <c r="B115" s="81" t="s">
        <v>79</v>
      </c>
      <c r="C115" s="81" t="s">
        <v>79</v>
      </c>
      <c r="D115" s="130"/>
      <c r="E115" s="92" t="s">
        <v>248</v>
      </c>
      <c r="F115" s="93" t="s">
        <v>249</v>
      </c>
      <c r="G115" s="81" t="s">
        <v>25</v>
      </c>
      <c r="H115" s="83">
        <v>0</v>
      </c>
      <c r="I115" s="150">
        <v>0</v>
      </c>
      <c r="J115" s="85">
        <f t="shared" ref="J115:J118" si="36">I115*H115</f>
        <v>0</v>
      </c>
      <c r="K115" s="147"/>
      <c r="L115" s="147"/>
      <c r="M115" s="148"/>
      <c r="N115" s="87"/>
      <c r="O115" s="88"/>
      <c r="P115" s="89">
        <v>6.5130919840000008</v>
      </c>
      <c r="Q115" s="90"/>
      <c r="R115" s="144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23.25" customHeight="1" x14ac:dyDescent="0.25">
      <c r="A116" s="79" t="s">
        <v>296</v>
      </c>
      <c r="B116" s="81" t="s">
        <v>79</v>
      </c>
      <c r="C116" s="81" t="s">
        <v>79</v>
      </c>
      <c r="D116" s="130"/>
      <c r="E116" s="92" t="s">
        <v>251</v>
      </c>
      <c r="F116" s="93" t="s">
        <v>252</v>
      </c>
      <c r="G116" s="81" t="s">
        <v>25</v>
      </c>
      <c r="H116" s="83">
        <v>0</v>
      </c>
      <c r="I116" s="150">
        <v>0</v>
      </c>
      <c r="J116" s="85">
        <f t="shared" si="36"/>
        <v>0</v>
      </c>
      <c r="K116" s="147"/>
      <c r="L116" s="147"/>
      <c r="M116" s="148"/>
      <c r="N116" s="87"/>
      <c r="O116" s="88"/>
      <c r="P116" s="89">
        <v>5.9017290080000011</v>
      </c>
      <c r="Q116" s="90"/>
      <c r="R116" s="144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21.75" customHeight="1" x14ac:dyDescent="0.25">
      <c r="A117" s="79" t="s">
        <v>297</v>
      </c>
      <c r="B117" s="81" t="s">
        <v>79</v>
      </c>
      <c r="C117" s="81" t="s">
        <v>79</v>
      </c>
      <c r="D117" s="130"/>
      <c r="E117" s="92" t="s">
        <v>254</v>
      </c>
      <c r="F117" s="93" t="s">
        <v>255</v>
      </c>
      <c r="G117" s="81" t="s">
        <v>25</v>
      </c>
      <c r="H117" s="83">
        <v>0</v>
      </c>
      <c r="I117" s="150">
        <v>0</v>
      </c>
      <c r="J117" s="85">
        <f t="shared" si="36"/>
        <v>0</v>
      </c>
      <c r="K117" s="147"/>
      <c r="L117" s="147"/>
      <c r="M117" s="148"/>
      <c r="N117" s="87"/>
      <c r="O117" s="88"/>
      <c r="P117" s="89">
        <v>7.8417683120000001</v>
      </c>
      <c r="Q117" s="90"/>
      <c r="R117" s="144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33" customHeight="1" x14ac:dyDescent="0.25">
      <c r="A118" s="79" t="s">
        <v>298</v>
      </c>
      <c r="B118" s="81" t="s">
        <v>79</v>
      </c>
      <c r="C118" s="81" t="s">
        <v>79</v>
      </c>
      <c r="D118" s="130"/>
      <c r="E118" s="92" t="s">
        <v>257</v>
      </c>
      <c r="F118" s="93" t="s">
        <v>258</v>
      </c>
      <c r="G118" s="81" t="s">
        <v>25</v>
      </c>
      <c r="H118" s="83">
        <v>0</v>
      </c>
      <c r="I118" s="150">
        <v>0</v>
      </c>
      <c r="J118" s="85">
        <f t="shared" si="36"/>
        <v>0</v>
      </c>
      <c r="K118" s="147"/>
      <c r="L118" s="147"/>
      <c r="M118" s="148"/>
      <c r="N118" s="87"/>
      <c r="O118" s="88"/>
      <c r="P118" s="89">
        <v>206.18907319263397</v>
      </c>
      <c r="Q118" s="90"/>
      <c r="R118" s="144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31.5" customHeight="1" x14ac:dyDescent="0.25">
      <c r="A119" s="70" t="s">
        <v>299</v>
      </c>
      <c r="B119" s="56"/>
      <c r="C119" s="55"/>
      <c r="D119" s="123"/>
      <c r="E119" s="124"/>
      <c r="F119" s="160" t="s">
        <v>260</v>
      </c>
      <c r="G119" s="56"/>
      <c r="H119" s="72"/>
      <c r="I119" s="149"/>
      <c r="J119" s="85"/>
      <c r="K119" s="147"/>
      <c r="L119" s="147"/>
      <c r="M119" s="148"/>
      <c r="N119" s="102"/>
      <c r="O119" s="103"/>
      <c r="P119" s="89"/>
      <c r="Q119" s="105"/>
      <c r="R119" s="144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46.5" customHeight="1" x14ac:dyDescent="0.25">
      <c r="A120" s="79" t="s">
        <v>300</v>
      </c>
      <c r="B120" s="81" t="s">
        <v>301</v>
      </c>
      <c r="C120" s="127">
        <v>73888</v>
      </c>
      <c r="D120" s="130" t="s">
        <v>108</v>
      </c>
      <c r="E120" s="92" t="s">
        <v>302</v>
      </c>
      <c r="F120" s="161" t="s">
        <v>303</v>
      </c>
      <c r="G120" s="81" t="s">
        <v>42</v>
      </c>
      <c r="H120" s="157">
        <v>0</v>
      </c>
      <c r="I120" s="150">
        <v>0</v>
      </c>
      <c r="J120" s="85">
        <f>I120*H120</f>
        <v>0</v>
      </c>
      <c r="K120" s="147"/>
      <c r="L120" s="147"/>
      <c r="M120" s="148"/>
      <c r="N120" s="102"/>
      <c r="O120" s="102"/>
      <c r="P120" s="89">
        <v>0</v>
      </c>
      <c r="Q120" s="90"/>
      <c r="R120" s="144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30.75" customHeight="1" x14ac:dyDescent="0.25">
      <c r="A121" s="79" t="s">
        <v>304</v>
      </c>
      <c r="B121" s="127">
        <v>9846</v>
      </c>
      <c r="C121" s="127">
        <v>9846</v>
      </c>
      <c r="D121" s="130"/>
      <c r="E121" s="92" t="s">
        <v>302</v>
      </c>
      <c r="F121" s="93" t="s">
        <v>305</v>
      </c>
      <c r="G121" s="81" t="s">
        <v>42</v>
      </c>
      <c r="H121" s="155">
        <v>0</v>
      </c>
      <c r="I121" s="162">
        <v>0</v>
      </c>
      <c r="J121" s="156">
        <f>H121*I121</f>
        <v>0</v>
      </c>
      <c r="K121" s="147"/>
      <c r="L121" s="147"/>
      <c r="M121" s="148"/>
      <c r="N121" s="87"/>
      <c r="O121" s="87"/>
      <c r="P121" s="89">
        <v>0</v>
      </c>
      <c r="Q121" s="90"/>
      <c r="R121" s="144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20.25" customHeight="1" x14ac:dyDescent="0.25">
      <c r="A122" s="70" t="s">
        <v>306</v>
      </c>
      <c r="B122" s="56"/>
      <c r="C122" s="55"/>
      <c r="D122" s="123"/>
      <c r="E122" s="124"/>
      <c r="F122" s="120" t="s">
        <v>200</v>
      </c>
      <c r="G122" s="56"/>
      <c r="H122" s="72"/>
      <c r="I122" s="149"/>
      <c r="J122" s="74"/>
      <c r="K122" s="147"/>
      <c r="L122" s="147"/>
      <c r="M122" s="148"/>
      <c r="N122" s="102"/>
      <c r="O122" s="102"/>
      <c r="P122" s="104"/>
      <c r="Q122" s="105"/>
      <c r="R122" s="144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20.25" customHeight="1" x14ac:dyDescent="0.25">
      <c r="A123" s="79" t="s">
        <v>307</v>
      </c>
      <c r="B123" s="81">
        <v>73678</v>
      </c>
      <c r="C123" s="133">
        <v>73678</v>
      </c>
      <c r="D123" s="130" t="s">
        <v>95</v>
      </c>
      <c r="E123" s="92" t="s">
        <v>271</v>
      </c>
      <c r="F123" s="93" t="s">
        <v>272</v>
      </c>
      <c r="G123" s="81" t="s">
        <v>42</v>
      </c>
      <c r="H123" s="83">
        <v>0</v>
      </c>
      <c r="I123" s="150">
        <v>0</v>
      </c>
      <c r="J123" s="85">
        <f t="shared" ref="J123:J124" si="37">I123*H123</f>
        <v>0</v>
      </c>
      <c r="K123" s="147"/>
      <c r="L123" s="147"/>
      <c r="M123" s="148"/>
      <c r="N123" s="87"/>
      <c r="O123" s="87"/>
      <c r="P123" s="89">
        <v>1.6764300000000001</v>
      </c>
      <c r="Q123" s="90"/>
      <c r="R123" s="144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ht="33" customHeight="1" x14ac:dyDescent="0.25">
      <c r="A124" s="79" t="s">
        <v>308</v>
      </c>
      <c r="B124" s="81" t="s">
        <v>79</v>
      </c>
      <c r="C124" s="81" t="s">
        <v>79</v>
      </c>
      <c r="D124" s="130"/>
      <c r="E124" s="92" t="s">
        <v>274</v>
      </c>
      <c r="F124" s="93" t="s">
        <v>275</v>
      </c>
      <c r="G124" s="81" t="s">
        <v>25</v>
      </c>
      <c r="H124" s="83">
        <v>0</v>
      </c>
      <c r="I124" s="150">
        <v>0</v>
      </c>
      <c r="J124" s="85">
        <f t="shared" si="37"/>
        <v>0</v>
      </c>
      <c r="K124" s="147"/>
      <c r="L124" s="147"/>
      <c r="M124" s="148"/>
      <c r="N124" s="87"/>
      <c r="O124" s="87"/>
      <c r="P124" s="89">
        <v>0</v>
      </c>
      <c r="Q124" s="90"/>
      <c r="R124" s="14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ht="24" customHeight="1" x14ac:dyDescent="0.25">
      <c r="A125" s="111"/>
      <c r="B125" s="114"/>
      <c r="C125" s="114"/>
      <c r="D125" s="142"/>
      <c r="E125" s="143"/>
      <c r="F125" s="135"/>
      <c r="G125" s="114"/>
      <c r="H125" s="117"/>
      <c r="I125" s="163"/>
      <c r="J125" s="119"/>
      <c r="K125" s="147"/>
      <c r="L125" s="147"/>
      <c r="M125" s="148"/>
      <c r="N125" s="87"/>
      <c r="O125" s="87"/>
      <c r="P125" s="89"/>
      <c r="Q125" s="90"/>
      <c r="R125" s="151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ht="31.5" customHeight="1" x14ac:dyDescent="0.25">
      <c r="A126" s="70" t="s">
        <v>309</v>
      </c>
      <c r="B126" s="56"/>
      <c r="C126" s="55"/>
      <c r="D126" s="123"/>
      <c r="E126" s="124"/>
      <c r="F126" s="120" t="s">
        <v>310</v>
      </c>
      <c r="G126" s="131"/>
      <c r="H126" s="140"/>
      <c r="I126" s="145"/>
      <c r="J126" s="146">
        <v>0</v>
      </c>
      <c r="K126" s="86"/>
      <c r="L126" s="86"/>
      <c r="M126" s="19"/>
      <c r="N126" s="87"/>
      <c r="O126" s="87"/>
      <c r="P126" s="89"/>
      <c r="Q126" s="90"/>
      <c r="R126" s="151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32.25" customHeight="1" x14ac:dyDescent="0.25">
      <c r="A127" s="70" t="s">
        <v>311</v>
      </c>
      <c r="B127" s="56"/>
      <c r="C127" s="55"/>
      <c r="D127" s="123"/>
      <c r="E127" s="124"/>
      <c r="F127" s="120" t="s">
        <v>312</v>
      </c>
      <c r="G127" s="131" t="s">
        <v>208</v>
      </c>
      <c r="H127" s="140">
        <v>0</v>
      </c>
      <c r="I127" s="146">
        <f>SUM(J128:J142)</f>
        <v>0</v>
      </c>
      <c r="J127" s="146">
        <f>SUM(J128:J142)</f>
        <v>0</v>
      </c>
      <c r="K127" s="86"/>
      <c r="L127" s="86"/>
      <c r="M127" s="19"/>
      <c r="N127" s="87"/>
      <c r="O127" s="87"/>
      <c r="P127" s="89"/>
      <c r="Q127" s="90"/>
      <c r="R127" s="144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75" customFormat="1" ht="22.5" customHeight="1" x14ac:dyDescent="0.2">
      <c r="A128" s="70" t="s">
        <v>313</v>
      </c>
      <c r="B128" s="56"/>
      <c r="C128" s="55"/>
      <c r="D128" s="123"/>
      <c r="E128" s="124"/>
      <c r="F128" s="120" t="s">
        <v>210</v>
      </c>
      <c r="G128" s="56"/>
      <c r="H128" s="72"/>
      <c r="I128" s="149"/>
      <c r="J128" s="74"/>
      <c r="K128" s="100"/>
      <c r="L128" s="100"/>
      <c r="M128" s="101"/>
      <c r="N128" s="102"/>
      <c r="O128" s="102"/>
      <c r="P128" s="104"/>
      <c r="Q128" s="105"/>
      <c r="R128" s="151"/>
    </row>
    <row r="129" spans="1:256" ht="21" customHeight="1" x14ac:dyDescent="0.25">
      <c r="A129" s="79" t="s">
        <v>314</v>
      </c>
      <c r="B129" s="81">
        <v>73822</v>
      </c>
      <c r="C129" s="127">
        <v>73822</v>
      </c>
      <c r="D129" s="130" t="s">
        <v>56</v>
      </c>
      <c r="E129" s="92" t="s">
        <v>62</v>
      </c>
      <c r="F129" s="93" t="s">
        <v>280</v>
      </c>
      <c r="G129" s="81" t="s">
        <v>59</v>
      </c>
      <c r="H129" s="83">
        <v>0</v>
      </c>
      <c r="I129" s="84">
        <v>0</v>
      </c>
      <c r="J129" s="85">
        <f>H129*I129</f>
        <v>0</v>
      </c>
      <c r="K129" s="86"/>
      <c r="L129" s="86"/>
      <c r="M129" s="19"/>
      <c r="N129" s="87"/>
      <c r="O129" s="87"/>
      <c r="P129" s="89">
        <f t="shared" ref="P129:P130" si="38">(Q129*1.2418)</f>
        <v>0</v>
      </c>
      <c r="Q129" s="90">
        <v>0</v>
      </c>
      <c r="R129" s="151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ht="21" customHeight="1" x14ac:dyDescent="0.25">
      <c r="A130" s="79" t="s">
        <v>315</v>
      </c>
      <c r="B130" s="81">
        <v>73610</v>
      </c>
      <c r="C130" s="127">
        <v>73610</v>
      </c>
      <c r="D130" s="130" t="s">
        <v>56</v>
      </c>
      <c r="E130" s="92" t="s">
        <v>213</v>
      </c>
      <c r="F130" s="93" t="s">
        <v>214</v>
      </c>
      <c r="G130" s="81" t="s">
        <v>42</v>
      </c>
      <c r="H130" s="83">
        <v>0</v>
      </c>
      <c r="I130" s="84">
        <v>0</v>
      </c>
      <c r="J130" s="85">
        <f>I130*H130</f>
        <v>0</v>
      </c>
      <c r="K130" s="86"/>
      <c r="L130" s="86"/>
      <c r="M130" s="19"/>
      <c r="N130" s="87"/>
      <c r="O130" s="87"/>
      <c r="P130" s="89">
        <f t="shared" si="38"/>
        <v>0</v>
      </c>
      <c r="Q130" s="90">
        <v>0</v>
      </c>
      <c r="R130" s="144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75" customFormat="1" ht="21" customHeight="1" x14ac:dyDescent="0.2">
      <c r="A131" s="70" t="s">
        <v>316</v>
      </c>
      <c r="B131" s="56"/>
      <c r="C131" s="55"/>
      <c r="D131" s="123"/>
      <c r="E131" s="124"/>
      <c r="F131" s="120" t="s">
        <v>237</v>
      </c>
      <c r="G131" s="56"/>
      <c r="H131" s="72"/>
      <c r="I131" s="149"/>
      <c r="J131" s="74"/>
      <c r="K131" s="100"/>
      <c r="L131" s="100"/>
      <c r="M131" s="101"/>
      <c r="N131" s="102"/>
      <c r="O131" s="102"/>
      <c r="P131" s="104"/>
      <c r="Q131" s="105"/>
      <c r="R131" s="151"/>
    </row>
    <row r="132" spans="1:256" ht="44.25" customHeight="1" x14ac:dyDescent="0.25">
      <c r="A132" s="79" t="s">
        <v>317</v>
      </c>
      <c r="B132" s="81">
        <v>73887</v>
      </c>
      <c r="C132" s="127">
        <v>73887</v>
      </c>
      <c r="D132" s="130" t="s">
        <v>56</v>
      </c>
      <c r="E132" s="92"/>
      <c r="F132" s="110" t="s">
        <v>318</v>
      </c>
      <c r="G132" s="81" t="s">
        <v>42</v>
      </c>
      <c r="H132" s="83">
        <v>0</v>
      </c>
      <c r="I132" s="150">
        <v>0</v>
      </c>
      <c r="J132" s="85">
        <f t="shared" ref="J132:J134" si="39">I132*H132</f>
        <v>0</v>
      </c>
      <c r="K132" s="86"/>
      <c r="L132" s="86"/>
      <c r="M132" s="19"/>
      <c r="N132" s="87"/>
      <c r="O132" s="87"/>
      <c r="P132" s="89">
        <v>0</v>
      </c>
      <c r="Q132" s="90">
        <v>0</v>
      </c>
      <c r="R132" s="151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ht="33" customHeight="1" x14ac:dyDescent="0.25">
      <c r="A133" s="79" t="s">
        <v>319</v>
      </c>
      <c r="B133" s="81">
        <v>12498</v>
      </c>
      <c r="C133" s="127" t="s">
        <v>79</v>
      </c>
      <c r="D133" s="130"/>
      <c r="E133" s="92" t="s">
        <v>193</v>
      </c>
      <c r="F133" s="93" t="s">
        <v>320</v>
      </c>
      <c r="G133" s="81" t="s">
        <v>195</v>
      </c>
      <c r="H133" s="83">
        <v>0</v>
      </c>
      <c r="I133" s="150">
        <v>0</v>
      </c>
      <c r="J133" s="85">
        <f t="shared" si="39"/>
        <v>0</v>
      </c>
      <c r="K133" s="86"/>
      <c r="L133" s="86"/>
      <c r="M133" s="19"/>
      <c r="N133" s="87"/>
      <c r="O133" s="87"/>
      <c r="P133" s="89">
        <f t="shared" ref="P133:P134" si="40">(Q133*1.2418)</f>
        <v>0</v>
      </c>
      <c r="Q133" s="90">
        <v>0</v>
      </c>
      <c r="R133" s="151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ht="33" customHeight="1" x14ac:dyDescent="0.25">
      <c r="A134" s="79" t="s">
        <v>321</v>
      </c>
      <c r="B134" s="81">
        <v>12503</v>
      </c>
      <c r="C134" s="133" t="s">
        <v>79</v>
      </c>
      <c r="D134" s="130"/>
      <c r="E134" s="92" t="s">
        <v>197</v>
      </c>
      <c r="F134" s="93" t="s">
        <v>322</v>
      </c>
      <c r="G134" s="81" t="s">
        <v>323</v>
      </c>
      <c r="H134" s="83">
        <v>0</v>
      </c>
      <c r="I134" s="150">
        <v>0</v>
      </c>
      <c r="J134" s="85">
        <f t="shared" si="39"/>
        <v>0</v>
      </c>
      <c r="K134" s="86"/>
      <c r="L134" s="86"/>
      <c r="M134" s="19"/>
      <c r="N134" s="87"/>
      <c r="O134" s="87"/>
      <c r="P134" s="89">
        <f t="shared" si="40"/>
        <v>0</v>
      </c>
      <c r="Q134" s="90">
        <v>0</v>
      </c>
      <c r="R134" s="14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s="75" customFormat="1" ht="21" customHeight="1" x14ac:dyDescent="0.2">
      <c r="A135" s="70" t="s">
        <v>324</v>
      </c>
      <c r="B135" s="56"/>
      <c r="C135" s="55"/>
      <c r="D135" s="123"/>
      <c r="E135" s="124"/>
      <c r="F135" s="120" t="s">
        <v>246</v>
      </c>
      <c r="G135" s="56"/>
      <c r="H135" s="72"/>
      <c r="I135" s="149"/>
      <c r="J135" s="74"/>
      <c r="K135" s="100"/>
      <c r="L135" s="100"/>
      <c r="M135" s="101"/>
      <c r="N135" s="102"/>
      <c r="O135" s="102"/>
      <c r="P135" s="104"/>
      <c r="Q135" s="105"/>
      <c r="R135" s="151"/>
    </row>
    <row r="136" spans="1:256" ht="20.25" customHeight="1" x14ac:dyDescent="0.25">
      <c r="A136" s="79" t="s">
        <v>325</v>
      </c>
      <c r="B136" s="81" t="s">
        <v>79</v>
      </c>
      <c r="C136" s="81" t="s">
        <v>79</v>
      </c>
      <c r="D136" s="130"/>
      <c r="E136" s="92" t="s">
        <v>326</v>
      </c>
      <c r="F136" s="93" t="s">
        <v>327</v>
      </c>
      <c r="G136" s="81" t="s">
        <v>25</v>
      </c>
      <c r="H136" s="83">
        <v>0</v>
      </c>
      <c r="I136" s="150">
        <v>0</v>
      </c>
      <c r="J136" s="85">
        <f t="shared" ref="J136:J137" si="41">I136*H136</f>
        <v>0</v>
      </c>
      <c r="K136" s="86"/>
      <c r="L136" s="86"/>
      <c r="M136" s="19"/>
      <c r="N136" s="87"/>
      <c r="O136" s="87"/>
      <c r="P136" s="89">
        <f t="shared" ref="P136:P137" si="42">(Q136*1.2418)</f>
        <v>0</v>
      </c>
      <c r="Q136" s="90">
        <v>0</v>
      </c>
      <c r="R136" s="52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25">
      <c r="A137" s="79" t="s">
        <v>328</v>
      </c>
      <c r="B137" s="81" t="s">
        <v>79</v>
      </c>
      <c r="C137" s="81" t="s">
        <v>79</v>
      </c>
      <c r="D137" s="130"/>
      <c r="E137" s="92" t="s">
        <v>329</v>
      </c>
      <c r="F137" s="93" t="s">
        <v>330</v>
      </c>
      <c r="G137" s="81" t="s">
        <v>25</v>
      </c>
      <c r="H137" s="83">
        <v>0</v>
      </c>
      <c r="I137" s="150">
        <v>0</v>
      </c>
      <c r="J137" s="85">
        <f t="shared" si="41"/>
        <v>0</v>
      </c>
      <c r="K137" s="86"/>
      <c r="L137" s="86"/>
      <c r="M137" s="19"/>
      <c r="N137" s="87"/>
      <c r="O137" s="87"/>
      <c r="P137" s="89">
        <f t="shared" si="42"/>
        <v>0</v>
      </c>
      <c r="Q137" s="90">
        <v>0</v>
      </c>
      <c r="R137" s="78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s="75" customFormat="1" ht="21.75" customHeight="1" x14ac:dyDescent="0.2">
      <c r="A138" s="70" t="s">
        <v>331</v>
      </c>
      <c r="B138" s="56"/>
      <c r="C138" s="55"/>
      <c r="D138" s="123"/>
      <c r="E138" s="124"/>
      <c r="F138" s="120" t="s">
        <v>332</v>
      </c>
      <c r="G138" s="56"/>
      <c r="H138" s="72"/>
      <c r="I138" s="149"/>
      <c r="J138" s="85"/>
      <c r="K138" s="100"/>
      <c r="L138" s="100"/>
      <c r="M138" s="101"/>
      <c r="N138" s="102"/>
      <c r="O138" s="102"/>
      <c r="P138" s="104"/>
      <c r="Q138" s="105"/>
      <c r="R138" s="52"/>
    </row>
    <row r="139" spans="1:256" ht="34.5" customHeight="1" x14ac:dyDescent="0.25">
      <c r="A139" s="79" t="s">
        <v>333</v>
      </c>
      <c r="B139" s="81" t="s">
        <v>334</v>
      </c>
      <c r="C139" s="127" t="s">
        <v>334</v>
      </c>
      <c r="D139" s="130"/>
      <c r="E139" s="92"/>
      <c r="F139" s="93" t="s">
        <v>335</v>
      </c>
      <c r="G139" s="81" t="s">
        <v>42</v>
      </c>
      <c r="H139" s="157">
        <v>0</v>
      </c>
      <c r="I139" s="162">
        <v>0</v>
      </c>
      <c r="J139" s="85">
        <f>I139*H139</f>
        <v>0</v>
      </c>
      <c r="K139" s="86"/>
      <c r="L139" s="86"/>
      <c r="M139" s="19"/>
      <c r="N139" s="87"/>
      <c r="O139" s="87"/>
      <c r="P139" s="89">
        <f>(Q139*1.2418)</f>
        <v>0</v>
      </c>
      <c r="Q139" s="90">
        <v>0</v>
      </c>
      <c r="R139" s="78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s="75" customFormat="1" ht="20.25" customHeight="1" x14ac:dyDescent="0.2">
      <c r="A140" s="70" t="s">
        <v>336</v>
      </c>
      <c r="B140" s="56"/>
      <c r="C140" s="55"/>
      <c r="D140" s="123"/>
      <c r="E140" s="124"/>
      <c r="F140" s="120" t="s">
        <v>200</v>
      </c>
      <c r="G140" s="56"/>
      <c r="H140" s="72"/>
      <c r="I140" s="149"/>
      <c r="J140" s="74"/>
      <c r="K140" s="100"/>
      <c r="L140" s="100"/>
      <c r="M140" s="101"/>
      <c r="N140" s="102"/>
      <c r="O140" s="102"/>
      <c r="P140" s="104"/>
      <c r="Q140" s="105"/>
      <c r="R140" s="52"/>
    </row>
    <row r="141" spans="1:256" ht="20.25" customHeight="1" x14ac:dyDescent="0.25">
      <c r="A141" s="79" t="s">
        <v>337</v>
      </c>
      <c r="B141" s="81">
        <v>73678</v>
      </c>
      <c r="C141" s="133">
        <v>73678</v>
      </c>
      <c r="D141" s="130" t="s">
        <v>95</v>
      </c>
      <c r="E141" s="92" t="s">
        <v>271</v>
      </c>
      <c r="F141" s="93" t="s">
        <v>272</v>
      </c>
      <c r="G141" s="81" t="s">
        <v>42</v>
      </c>
      <c r="H141" s="83">
        <v>0</v>
      </c>
      <c r="I141" s="150">
        <v>0</v>
      </c>
      <c r="J141" s="85">
        <f t="shared" ref="J141:J142" si="43">I141*H141</f>
        <v>0</v>
      </c>
      <c r="K141" s="86"/>
      <c r="L141" s="86"/>
      <c r="M141" s="19"/>
      <c r="N141" s="87"/>
      <c r="O141" s="87"/>
      <c r="P141" s="89">
        <f t="shared" ref="P141:P142" si="44">(Q141*1.2418)</f>
        <v>0</v>
      </c>
      <c r="Q141" s="90">
        <v>0</v>
      </c>
      <c r="R141" s="52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33" customHeight="1" x14ac:dyDescent="0.25">
      <c r="A142" s="79" t="s">
        <v>338</v>
      </c>
      <c r="B142" s="81" t="s">
        <v>79</v>
      </c>
      <c r="C142" s="81" t="s">
        <v>79</v>
      </c>
      <c r="D142" s="130"/>
      <c r="E142" s="92" t="s">
        <v>274</v>
      </c>
      <c r="F142" s="93" t="s">
        <v>275</v>
      </c>
      <c r="G142" s="81" t="s">
        <v>25</v>
      </c>
      <c r="H142" s="83">
        <v>0</v>
      </c>
      <c r="I142" s="150">
        <v>0</v>
      </c>
      <c r="J142" s="85">
        <f t="shared" si="43"/>
        <v>0</v>
      </c>
      <c r="K142" s="86"/>
      <c r="L142" s="86"/>
      <c r="M142" s="19"/>
      <c r="N142" s="87"/>
      <c r="O142" s="87"/>
      <c r="P142" s="89">
        <f t="shared" si="44"/>
        <v>0</v>
      </c>
      <c r="Q142" s="90"/>
      <c r="R142" s="78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s="75" customFormat="1" ht="33" customHeight="1" x14ac:dyDescent="0.2">
      <c r="A143" s="70" t="s">
        <v>339</v>
      </c>
      <c r="B143" s="56"/>
      <c r="C143" s="55"/>
      <c r="D143" s="123"/>
      <c r="E143" s="124"/>
      <c r="F143" s="120" t="s">
        <v>340</v>
      </c>
      <c r="G143" s="131" t="s">
        <v>208</v>
      </c>
      <c r="H143" s="140">
        <v>0</v>
      </c>
      <c r="I143" s="149">
        <f>SUM(J145:J158)</f>
        <v>0</v>
      </c>
      <c r="J143" s="74">
        <f>H143*I143</f>
        <v>0</v>
      </c>
      <c r="K143" s="100"/>
      <c r="L143" s="100"/>
      <c r="M143" s="101"/>
      <c r="N143" s="102"/>
      <c r="O143" s="102"/>
      <c r="P143" s="104"/>
      <c r="Q143" s="105"/>
      <c r="R143" s="78"/>
    </row>
    <row r="144" spans="1:256" ht="21" customHeight="1" x14ac:dyDescent="0.25">
      <c r="A144" s="70" t="s">
        <v>341</v>
      </c>
      <c r="B144" s="56"/>
      <c r="C144" s="55"/>
      <c r="D144" s="123"/>
      <c r="E144" s="124"/>
      <c r="F144" s="120" t="s">
        <v>210</v>
      </c>
      <c r="G144" s="56"/>
      <c r="H144" s="72"/>
      <c r="I144" s="149"/>
      <c r="J144" s="74"/>
      <c r="K144" s="100"/>
      <c r="L144" s="100"/>
      <c r="M144" s="101"/>
      <c r="N144" s="102"/>
      <c r="O144" s="102"/>
      <c r="P144" s="104"/>
      <c r="Q144" s="105"/>
      <c r="R144" s="52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21.75" customHeight="1" x14ac:dyDescent="0.25">
      <c r="A145" s="79" t="s">
        <v>342</v>
      </c>
      <c r="B145" s="81">
        <v>73822</v>
      </c>
      <c r="C145" s="127">
        <v>73822</v>
      </c>
      <c r="D145" s="130" t="s">
        <v>56</v>
      </c>
      <c r="E145" s="92" t="s">
        <v>62</v>
      </c>
      <c r="F145" s="93" t="s">
        <v>280</v>
      </c>
      <c r="G145" s="81" t="s">
        <v>59</v>
      </c>
      <c r="H145" s="83">
        <v>0</v>
      </c>
      <c r="I145" s="84">
        <v>0</v>
      </c>
      <c r="J145" s="85">
        <f>H145*I145</f>
        <v>0</v>
      </c>
      <c r="K145" s="86"/>
      <c r="L145" s="86"/>
      <c r="M145" s="19"/>
      <c r="N145" s="87"/>
      <c r="O145" s="87"/>
      <c r="P145" s="89">
        <f t="shared" ref="P145:P146" si="45">Q145*1.2418</f>
        <v>0</v>
      </c>
      <c r="Q145" s="90">
        <v>0</v>
      </c>
      <c r="R145" s="52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1.75" customHeight="1" x14ac:dyDescent="0.25">
      <c r="A146" s="79" t="s">
        <v>343</v>
      </c>
      <c r="B146" s="81">
        <v>73610</v>
      </c>
      <c r="C146" s="127">
        <v>73610</v>
      </c>
      <c r="D146" s="130" t="s">
        <v>56</v>
      </c>
      <c r="E146" s="92" t="s">
        <v>213</v>
      </c>
      <c r="F146" s="93" t="s">
        <v>214</v>
      </c>
      <c r="G146" s="81" t="s">
        <v>42</v>
      </c>
      <c r="H146" s="83">
        <v>0</v>
      </c>
      <c r="I146" s="84">
        <v>0</v>
      </c>
      <c r="J146" s="85">
        <f>I146*H146</f>
        <v>0</v>
      </c>
      <c r="K146" s="86"/>
      <c r="L146" s="86"/>
      <c r="M146" s="19"/>
      <c r="N146" s="87"/>
      <c r="O146" s="87"/>
      <c r="P146" s="89">
        <f t="shared" si="45"/>
        <v>0</v>
      </c>
      <c r="Q146" s="90">
        <v>0</v>
      </c>
      <c r="R146" s="52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ht="21" customHeight="1" x14ac:dyDescent="0.25">
      <c r="A147" s="70" t="s">
        <v>344</v>
      </c>
      <c r="B147" s="56"/>
      <c r="C147" s="55"/>
      <c r="D147" s="123"/>
      <c r="E147" s="124"/>
      <c r="F147" s="120" t="s">
        <v>237</v>
      </c>
      <c r="G147" s="81"/>
      <c r="H147" s="83"/>
      <c r="I147" s="150"/>
      <c r="J147" s="85"/>
      <c r="K147" s="86"/>
      <c r="L147" s="86"/>
      <c r="M147" s="19"/>
      <c r="N147" s="87"/>
      <c r="O147" s="87"/>
      <c r="P147" s="89"/>
      <c r="Q147" s="90"/>
      <c r="R147" s="52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ht="44.25" customHeight="1" x14ac:dyDescent="0.25">
      <c r="A148" s="79" t="s">
        <v>345</v>
      </c>
      <c r="B148" s="81">
        <v>73887</v>
      </c>
      <c r="C148" s="127">
        <v>73887</v>
      </c>
      <c r="D148" s="130" t="s">
        <v>56</v>
      </c>
      <c r="E148" s="92"/>
      <c r="F148" s="93" t="s">
        <v>318</v>
      </c>
      <c r="G148" s="81" t="s">
        <v>42</v>
      </c>
      <c r="H148" s="83">
        <v>0</v>
      </c>
      <c r="I148" s="150">
        <v>0</v>
      </c>
      <c r="J148" s="85">
        <f t="shared" ref="J148:J150" si="46">I148*H148</f>
        <v>0</v>
      </c>
      <c r="K148" s="86"/>
      <c r="L148" s="86"/>
      <c r="M148" s="19"/>
      <c r="N148" s="87"/>
      <c r="O148" s="87"/>
      <c r="P148" s="89">
        <v>0</v>
      </c>
      <c r="Q148" s="90">
        <v>0</v>
      </c>
      <c r="R148" s="52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ht="34.5" customHeight="1" x14ac:dyDescent="0.25">
      <c r="A149" s="79" t="s">
        <v>346</v>
      </c>
      <c r="B149" s="81">
        <v>12498</v>
      </c>
      <c r="C149" s="127" t="s">
        <v>79</v>
      </c>
      <c r="D149" s="130"/>
      <c r="E149" s="92" t="s">
        <v>193</v>
      </c>
      <c r="F149" s="93" t="s">
        <v>320</v>
      </c>
      <c r="G149" s="81" t="s">
        <v>195</v>
      </c>
      <c r="H149" s="83">
        <v>0</v>
      </c>
      <c r="I149" s="150">
        <v>0</v>
      </c>
      <c r="J149" s="85">
        <f t="shared" si="46"/>
        <v>0</v>
      </c>
      <c r="K149" s="86"/>
      <c r="L149" s="86"/>
      <c r="M149" s="19"/>
      <c r="N149" s="87"/>
      <c r="O149" s="87"/>
      <c r="P149" s="89">
        <v>0</v>
      </c>
      <c r="Q149" s="90">
        <v>0</v>
      </c>
      <c r="R149" s="52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ht="33" customHeight="1" x14ac:dyDescent="0.25">
      <c r="A150" s="79" t="s">
        <v>347</v>
      </c>
      <c r="B150" s="81">
        <v>12503</v>
      </c>
      <c r="C150" s="133" t="s">
        <v>79</v>
      </c>
      <c r="D150" s="130"/>
      <c r="E150" s="92" t="s">
        <v>197</v>
      </c>
      <c r="F150" s="93" t="s">
        <v>348</v>
      </c>
      <c r="G150" s="81" t="s">
        <v>323</v>
      </c>
      <c r="H150" s="83">
        <v>0</v>
      </c>
      <c r="I150" s="150">
        <v>0</v>
      </c>
      <c r="J150" s="85">
        <f t="shared" si="46"/>
        <v>0</v>
      </c>
      <c r="K150" s="86"/>
      <c r="L150" s="86"/>
      <c r="M150" s="19"/>
      <c r="N150" s="87"/>
      <c r="O150" s="87"/>
      <c r="P150" s="89">
        <v>0</v>
      </c>
      <c r="Q150" s="90">
        <v>0</v>
      </c>
      <c r="R150" s="78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s="75" customFormat="1" ht="21" customHeight="1" x14ac:dyDescent="0.2">
      <c r="A151" s="70" t="s">
        <v>349</v>
      </c>
      <c r="B151" s="56"/>
      <c r="C151" s="55"/>
      <c r="D151" s="123"/>
      <c r="E151" s="124"/>
      <c r="F151" s="120" t="s">
        <v>246</v>
      </c>
      <c r="G151" s="56"/>
      <c r="H151" s="72"/>
      <c r="I151" s="149"/>
      <c r="J151" s="74"/>
      <c r="K151" s="100"/>
      <c r="L151" s="100"/>
      <c r="M151" s="101"/>
      <c r="N151" s="102"/>
      <c r="O151" s="102"/>
      <c r="P151" s="104"/>
      <c r="Q151" s="105"/>
      <c r="R151" s="52"/>
    </row>
    <row r="152" spans="1:256" ht="21" customHeight="1" x14ac:dyDescent="0.25">
      <c r="A152" s="79" t="s">
        <v>350</v>
      </c>
      <c r="B152" s="81" t="s">
        <v>79</v>
      </c>
      <c r="C152" s="81" t="s">
        <v>79</v>
      </c>
      <c r="D152" s="130"/>
      <c r="E152" s="92" t="s">
        <v>326</v>
      </c>
      <c r="F152" s="93" t="s">
        <v>327</v>
      </c>
      <c r="G152" s="81" t="s">
        <v>25</v>
      </c>
      <c r="H152" s="83">
        <v>0</v>
      </c>
      <c r="I152" s="150">
        <v>0</v>
      </c>
      <c r="J152" s="85">
        <f t="shared" ref="J152:J153" si="47">I152*H152</f>
        <v>0</v>
      </c>
      <c r="K152" s="86"/>
      <c r="L152" s="86"/>
      <c r="M152" s="19"/>
      <c r="N152" s="87"/>
      <c r="O152" s="87"/>
      <c r="P152" s="89">
        <v>0</v>
      </c>
      <c r="Q152" s="90">
        <v>0</v>
      </c>
      <c r="R152" s="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ht="23.25" customHeight="1" x14ac:dyDescent="0.25">
      <c r="A153" s="79" t="s">
        <v>351</v>
      </c>
      <c r="B153" s="81" t="s">
        <v>79</v>
      </c>
      <c r="C153" s="81" t="s">
        <v>79</v>
      </c>
      <c r="D153" s="130"/>
      <c r="E153" s="92" t="s">
        <v>329</v>
      </c>
      <c r="F153" s="93" t="s">
        <v>330</v>
      </c>
      <c r="G153" s="81" t="s">
        <v>25</v>
      </c>
      <c r="H153" s="83">
        <v>0</v>
      </c>
      <c r="I153" s="150">
        <v>0</v>
      </c>
      <c r="J153" s="85">
        <f t="shared" si="47"/>
        <v>0</v>
      </c>
      <c r="K153" s="86"/>
      <c r="L153" s="86"/>
      <c r="M153" s="19"/>
      <c r="N153" s="87"/>
      <c r="O153" s="87"/>
      <c r="P153" s="89">
        <v>0</v>
      </c>
      <c r="Q153" s="90">
        <v>0</v>
      </c>
      <c r="R153" s="78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75" customFormat="1" ht="21.75" customHeight="1" x14ac:dyDescent="0.2">
      <c r="A154" s="70" t="s">
        <v>352</v>
      </c>
      <c r="B154" s="56"/>
      <c r="C154" s="55"/>
      <c r="D154" s="123"/>
      <c r="E154" s="124"/>
      <c r="F154" s="120" t="s">
        <v>180</v>
      </c>
      <c r="G154" s="56"/>
      <c r="H154" s="72"/>
      <c r="I154" s="149"/>
      <c r="J154" s="85"/>
      <c r="K154" s="100"/>
      <c r="L154" s="100"/>
      <c r="M154" s="101"/>
      <c r="N154" s="102"/>
      <c r="O154" s="102"/>
      <c r="P154" s="89"/>
      <c r="Q154" s="105"/>
      <c r="R154" s="52"/>
    </row>
    <row r="155" spans="1:256" ht="32.25" customHeight="1" x14ac:dyDescent="0.25">
      <c r="A155" s="79" t="s">
        <v>353</v>
      </c>
      <c r="B155" s="81">
        <v>7694</v>
      </c>
      <c r="C155" s="127">
        <v>7694</v>
      </c>
      <c r="D155" s="130"/>
      <c r="E155" s="92"/>
      <c r="F155" s="93" t="s">
        <v>354</v>
      </c>
      <c r="G155" s="81" t="s">
        <v>42</v>
      </c>
      <c r="H155" s="83">
        <v>0</v>
      </c>
      <c r="I155" s="150">
        <v>0</v>
      </c>
      <c r="J155" s="85">
        <f>I155*H155</f>
        <v>0</v>
      </c>
      <c r="K155" s="86"/>
      <c r="L155" s="86"/>
      <c r="M155" s="19"/>
      <c r="N155" s="87"/>
      <c r="O155" s="87"/>
      <c r="P155" s="89">
        <v>0</v>
      </c>
      <c r="Q155" s="90">
        <v>0</v>
      </c>
      <c r="R155" s="78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s="75" customFormat="1" ht="21.75" customHeight="1" x14ac:dyDescent="0.2">
      <c r="A156" s="70" t="s">
        <v>355</v>
      </c>
      <c r="B156" s="56"/>
      <c r="C156" s="55"/>
      <c r="D156" s="123"/>
      <c r="E156" s="124"/>
      <c r="F156" s="120" t="s">
        <v>200</v>
      </c>
      <c r="G156" s="56"/>
      <c r="H156" s="72"/>
      <c r="I156" s="149"/>
      <c r="J156" s="74"/>
      <c r="K156" s="100"/>
      <c r="L156" s="100"/>
      <c r="M156" s="101"/>
      <c r="N156" s="102"/>
      <c r="O156" s="102"/>
      <c r="P156" s="104"/>
      <c r="Q156" s="105"/>
      <c r="R156" s="52"/>
    </row>
    <row r="157" spans="1:256" ht="24" customHeight="1" x14ac:dyDescent="0.25">
      <c r="A157" s="79" t="s">
        <v>356</v>
      </c>
      <c r="B157" s="81">
        <v>73678</v>
      </c>
      <c r="C157" s="133">
        <v>73678</v>
      </c>
      <c r="D157" s="130" t="s">
        <v>95</v>
      </c>
      <c r="E157" s="92" t="s">
        <v>271</v>
      </c>
      <c r="F157" s="93" t="s">
        <v>272</v>
      </c>
      <c r="G157" s="81" t="s">
        <v>42</v>
      </c>
      <c r="H157" s="83">
        <v>0</v>
      </c>
      <c r="I157" s="150">
        <v>0</v>
      </c>
      <c r="J157" s="85">
        <f t="shared" ref="J157:J158" si="48">I157*H157</f>
        <v>0</v>
      </c>
      <c r="K157" s="86"/>
      <c r="L157" s="86"/>
      <c r="M157" s="19"/>
      <c r="N157" s="87"/>
      <c r="O157" s="87"/>
      <c r="P157" s="89">
        <v>0</v>
      </c>
      <c r="Q157" s="90">
        <v>0</v>
      </c>
      <c r="R157" s="52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ht="30.75" customHeight="1" x14ac:dyDescent="0.25">
      <c r="A158" s="79" t="s">
        <v>357</v>
      </c>
      <c r="B158" s="81" t="s">
        <v>79</v>
      </c>
      <c r="C158" s="81" t="s">
        <v>79</v>
      </c>
      <c r="D158" s="130"/>
      <c r="E158" s="92" t="s">
        <v>274</v>
      </c>
      <c r="F158" s="93" t="s">
        <v>275</v>
      </c>
      <c r="G158" s="81" t="s">
        <v>25</v>
      </c>
      <c r="H158" s="83">
        <v>0</v>
      </c>
      <c r="I158" s="150">
        <v>0</v>
      </c>
      <c r="J158" s="85">
        <f t="shared" si="48"/>
        <v>0</v>
      </c>
      <c r="K158" s="86"/>
      <c r="L158" s="86"/>
      <c r="M158" s="19"/>
      <c r="N158" s="87"/>
      <c r="O158" s="87"/>
      <c r="P158" s="89">
        <v>0</v>
      </c>
      <c r="Q158" s="90">
        <v>0</v>
      </c>
      <c r="R158" s="52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ht="15" x14ac:dyDescent="0.25">
      <c r="A159" s="111"/>
      <c r="B159" s="114"/>
      <c r="C159" s="114"/>
      <c r="D159" s="142"/>
      <c r="E159" s="143"/>
      <c r="F159" s="135"/>
      <c r="G159" s="114"/>
      <c r="H159" s="117"/>
      <c r="I159" s="163"/>
      <c r="J159" s="119"/>
      <c r="K159" s="86"/>
      <c r="L159" s="86"/>
      <c r="M159" s="19"/>
      <c r="N159" s="87"/>
      <c r="O159" s="87"/>
      <c r="P159" s="89"/>
      <c r="Q159" s="90"/>
      <c r="R159" s="52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ht="27.75" customHeight="1" x14ac:dyDescent="0.25">
      <c r="A160" s="70" t="s">
        <v>358</v>
      </c>
      <c r="B160" s="56"/>
      <c r="C160" s="55"/>
      <c r="D160" s="123"/>
      <c r="E160" s="124"/>
      <c r="F160" s="120" t="s">
        <v>359</v>
      </c>
      <c r="G160" s="56" t="s">
        <v>25</v>
      </c>
      <c r="H160" s="72">
        <v>1</v>
      </c>
      <c r="I160" s="73">
        <f>SUM(J162:J189)</f>
        <v>919.99479999999994</v>
      </c>
      <c r="J160" s="164">
        <f>H160*I160</f>
        <v>919.99479999999994</v>
      </c>
      <c r="K160" s="86"/>
      <c r="L160" s="86"/>
      <c r="M160" s="19"/>
      <c r="N160" s="94"/>
      <c r="O160" s="94"/>
      <c r="P160" s="50"/>
      <c r="Q160" s="51"/>
      <c r="R160" s="78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75" customFormat="1" ht="23.25" customHeight="1" x14ac:dyDescent="0.2">
      <c r="A161" s="70" t="s">
        <v>360</v>
      </c>
      <c r="B161" s="56"/>
      <c r="C161" s="55"/>
      <c r="D161" s="123"/>
      <c r="E161" s="124"/>
      <c r="F161" s="120" t="s">
        <v>52</v>
      </c>
      <c r="G161" s="56"/>
      <c r="H161" s="72"/>
      <c r="I161" s="149"/>
      <c r="J161" s="74"/>
      <c r="K161" s="100"/>
      <c r="L161" s="100"/>
      <c r="M161" s="101"/>
      <c r="N161" s="102"/>
      <c r="O161" s="102"/>
      <c r="P161" s="165"/>
      <c r="Q161" s="126"/>
      <c r="R161" s="52" t="s">
        <v>53</v>
      </c>
    </row>
    <row r="162" spans="1:256" ht="23.25" customHeight="1" x14ac:dyDescent="0.25">
      <c r="A162" s="79" t="s">
        <v>361</v>
      </c>
      <c r="B162" s="81">
        <v>73822</v>
      </c>
      <c r="C162" s="127">
        <v>73822</v>
      </c>
      <c r="D162" s="130" t="s">
        <v>56</v>
      </c>
      <c r="E162" s="92" t="s">
        <v>62</v>
      </c>
      <c r="F162" s="93" t="s">
        <v>63</v>
      </c>
      <c r="G162" s="81" t="s">
        <v>59</v>
      </c>
      <c r="H162" s="83">
        <v>0</v>
      </c>
      <c r="I162" s="84">
        <v>0</v>
      </c>
      <c r="J162" s="85">
        <f t="shared" ref="J162:J163" si="49">H162*I162</f>
        <v>0</v>
      </c>
      <c r="K162" s="86"/>
      <c r="L162" s="86"/>
      <c r="M162" s="19"/>
      <c r="N162" s="87"/>
      <c r="O162" s="87"/>
      <c r="P162" s="89">
        <f t="shared" ref="P162:P163" si="50">Q162*1.24</f>
        <v>0</v>
      </c>
      <c r="Q162" s="90">
        <v>0</v>
      </c>
      <c r="R162" s="52" t="s">
        <v>53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ht="37.5" customHeight="1" x14ac:dyDescent="0.25">
      <c r="A163" s="79" t="s">
        <v>362</v>
      </c>
      <c r="B163" s="81">
        <v>73992</v>
      </c>
      <c r="C163" s="127">
        <v>73992</v>
      </c>
      <c r="D163" s="128" t="s">
        <v>56</v>
      </c>
      <c r="E163" s="92" t="s">
        <v>57</v>
      </c>
      <c r="F163" s="93" t="s">
        <v>58</v>
      </c>
      <c r="G163" s="81" t="s">
        <v>59</v>
      </c>
      <c r="H163" s="83">
        <v>0</v>
      </c>
      <c r="I163" s="84">
        <v>0</v>
      </c>
      <c r="J163" s="85">
        <f t="shared" si="49"/>
        <v>0</v>
      </c>
      <c r="K163" s="86"/>
      <c r="L163" s="86"/>
      <c r="M163" s="19"/>
      <c r="N163" s="87"/>
      <c r="O163" s="87"/>
      <c r="P163" s="89">
        <f t="shared" si="50"/>
        <v>0</v>
      </c>
      <c r="Q163" s="90">
        <v>0</v>
      </c>
      <c r="R163" s="78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75" customFormat="1" ht="21.75" customHeight="1" x14ac:dyDescent="0.2">
      <c r="A164" s="70" t="s">
        <v>363</v>
      </c>
      <c r="B164" s="56"/>
      <c r="C164" s="55"/>
      <c r="D164" s="123"/>
      <c r="E164" s="124"/>
      <c r="F164" s="120" t="s">
        <v>65</v>
      </c>
      <c r="G164" s="56"/>
      <c r="H164" s="72"/>
      <c r="I164" s="149"/>
      <c r="J164" s="74"/>
      <c r="K164" s="100"/>
      <c r="L164" s="100"/>
      <c r="M164" s="101"/>
      <c r="N164" s="102"/>
      <c r="O164" s="102"/>
      <c r="P164" s="104"/>
      <c r="Q164" s="105"/>
      <c r="R164" s="52"/>
    </row>
    <row r="165" spans="1:256" ht="45" customHeight="1" x14ac:dyDescent="0.25">
      <c r="A165" s="79" t="s">
        <v>364</v>
      </c>
      <c r="B165" s="81">
        <v>74100</v>
      </c>
      <c r="C165" s="127">
        <v>74100</v>
      </c>
      <c r="D165" s="130" t="s">
        <v>56</v>
      </c>
      <c r="E165" s="92" t="s">
        <v>68</v>
      </c>
      <c r="F165" s="93" t="s">
        <v>365</v>
      </c>
      <c r="G165" s="81" t="s">
        <v>59</v>
      </c>
      <c r="H165" s="83">
        <v>0</v>
      </c>
      <c r="I165" s="150">
        <v>0</v>
      </c>
      <c r="J165" s="85">
        <f t="shared" ref="J165:J166" si="51">I165*H165</f>
        <v>0</v>
      </c>
      <c r="K165" s="86"/>
      <c r="L165" s="86"/>
      <c r="M165" s="19"/>
      <c r="N165" s="87"/>
      <c r="O165" s="87"/>
      <c r="P165" s="89">
        <v>0</v>
      </c>
      <c r="Q165" s="90">
        <v>0</v>
      </c>
      <c r="R165" s="52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ht="45" customHeight="1" x14ac:dyDescent="0.25">
      <c r="A166" s="79" t="s">
        <v>366</v>
      </c>
      <c r="B166" s="81" t="s">
        <v>79</v>
      </c>
      <c r="C166" s="81" t="s">
        <v>79</v>
      </c>
      <c r="D166" s="130"/>
      <c r="E166" s="92" t="s">
        <v>72</v>
      </c>
      <c r="F166" s="93" t="s">
        <v>367</v>
      </c>
      <c r="G166" s="81" t="s">
        <v>42</v>
      </c>
      <c r="H166" s="83">
        <v>0</v>
      </c>
      <c r="I166" s="150">
        <v>0</v>
      </c>
      <c r="J166" s="85">
        <f t="shared" si="51"/>
        <v>0</v>
      </c>
      <c r="K166" s="86"/>
      <c r="L166" s="86"/>
      <c r="M166" s="19"/>
      <c r="N166" s="87"/>
      <c r="O166" s="87"/>
      <c r="P166" s="89">
        <f>Q166*1.24</f>
        <v>0</v>
      </c>
      <c r="Q166" s="90">
        <v>0</v>
      </c>
      <c r="R166" s="78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s="75" customFormat="1" ht="21" customHeight="1" x14ac:dyDescent="0.2">
      <c r="A167" s="70" t="s">
        <v>368</v>
      </c>
      <c r="B167" s="56"/>
      <c r="C167" s="55"/>
      <c r="D167" s="123"/>
      <c r="E167" s="124"/>
      <c r="F167" s="120" t="s">
        <v>369</v>
      </c>
      <c r="G167" s="56"/>
      <c r="H167" s="72"/>
      <c r="I167" s="149"/>
      <c r="J167" s="74"/>
      <c r="K167" s="100"/>
      <c r="L167" s="100"/>
      <c r="M167" s="101"/>
      <c r="N167" s="102"/>
      <c r="O167" s="102"/>
      <c r="P167" s="104"/>
      <c r="Q167" s="105"/>
      <c r="R167" s="78"/>
    </row>
    <row r="168" spans="1:256" ht="22.5" customHeight="1" x14ac:dyDescent="0.25">
      <c r="A168" s="70" t="s">
        <v>370</v>
      </c>
      <c r="B168" s="56"/>
      <c r="C168" s="55"/>
      <c r="D168" s="123"/>
      <c r="E168" s="124"/>
      <c r="F168" s="120" t="s">
        <v>371</v>
      </c>
      <c r="G168" s="56"/>
      <c r="H168" s="72"/>
      <c r="I168" s="149"/>
      <c r="J168" s="74"/>
      <c r="K168" s="100"/>
      <c r="L168" s="100"/>
      <c r="M168" s="101"/>
      <c r="N168" s="102"/>
      <c r="O168" s="102"/>
      <c r="P168" s="104"/>
      <c r="Q168" s="105"/>
      <c r="R168" s="52" t="s">
        <v>53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ht="36" customHeight="1" x14ac:dyDescent="0.25">
      <c r="A169" s="79" t="s">
        <v>372</v>
      </c>
      <c r="B169" s="81">
        <v>78018</v>
      </c>
      <c r="C169" s="127">
        <v>78018</v>
      </c>
      <c r="D169" s="130" t="s">
        <v>56</v>
      </c>
      <c r="E169" s="92" t="s">
        <v>90</v>
      </c>
      <c r="F169" s="93" t="s">
        <v>91</v>
      </c>
      <c r="G169" s="81" t="s">
        <v>92</v>
      </c>
      <c r="H169" s="83">
        <v>0</v>
      </c>
      <c r="I169" s="84">
        <v>0</v>
      </c>
      <c r="J169" s="85">
        <f t="shared" ref="J169:J172" si="52">H169*I169</f>
        <v>0</v>
      </c>
      <c r="K169" s="86"/>
      <c r="L169" s="86"/>
      <c r="M169" s="19"/>
      <c r="N169" s="87"/>
      <c r="O169" s="87"/>
      <c r="P169" s="89">
        <f>Q169*1.24</f>
        <v>0</v>
      </c>
      <c r="Q169" s="90">
        <v>0</v>
      </c>
      <c r="R169" s="52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ht="32.25" customHeight="1" x14ac:dyDescent="0.25">
      <c r="A170" s="79" t="s">
        <v>373</v>
      </c>
      <c r="B170" s="81">
        <v>72920</v>
      </c>
      <c r="C170" s="127" t="s">
        <v>94</v>
      </c>
      <c r="D170" s="130" t="s">
        <v>95</v>
      </c>
      <c r="E170" s="92" t="s">
        <v>96</v>
      </c>
      <c r="F170" s="129" t="s">
        <v>97</v>
      </c>
      <c r="G170" s="81" t="s">
        <v>92</v>
      </c>
      <c r="H170" s="83">
        <v>0</v>
      </c>
      <c r="I170" s="84">
        <v>0</v>
      </c>
      <c r="J170" s="85">
        <f t="shared" si="52"/>
        <v>0</v>
      </c>
      <c r="K170" s="86"/>
      <c r="L170" s="86"/>
      <c r="M170" s="19"/>
      <c r="N170" s="87"/>
      <c r="O170" s="87"/>
      <c r="P170" s="89">
        <v>0</v>
      </c>
      <c r="Q170" s="90">
        <v>0</v>
      </c>
      <c r="R170" s="52" t="s">
        <v>53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ht="19.5" customHeight="1" x14ac:dyDescent="0.25">
      <c r="A171" s="79" t="s">
        <v>374</v>
      </c>
      <c r="B171" s="81">
        <v>79483</v>
      </c>
      <c r="C171" s="81">
        <v>79483</v>
      </c>
      <c r="D171" s="130"/>
      <c r="E171" s="92" t="s">
        <v>99</v>
      </c>
      <c r="F171" s="93" t="s">
        <v>100</v>
      </c>
      <c r="G171" s="81" t="s">
        <v>92</v>
      </c>
      <c r="H171" s="83">
        <v>0</v>
      </c>
      <c r="I171" s="84">
        <v>0</v>
      </c>
      <c r="J171" s="85">
        <f t="shared" si="52"/>
        <v>0</v>
      </c>
      <c r="K171" s="86"/>
      <c r="L171" s="86"/>
      <c r="M171" s="19"/>
      <c r="N171" s="87"/>
      <c r="O171" s="87"/>
      <c r="P171" s="89">
        <f>Q171*1.24</f>
        <v>0</v>
      </c>
      <c r="Q171" s="90">
        <v>0</v>
      </c>
      <c r="R171" s="52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ht="35.25" customHeight="1" x14ac:dyDescent="0.25">
      <c r="A172" s="79" t="s">
        <v>375</v>
      </c>
      <c r="B172" s="81">
        <v>72132</v>
      </c>
      <c r="C172" s="127">
        <v>72132</v>
      </c>
      <c r="D172" s="130" t="s">
        <v>56</v>
      </c>
      <c r="E172" s="92" t="s">
        <v>376</v>
      </c>
      <c r="F172" s="93" t="s">
        <v>377</v>
      </c>
      <c r="G172" s="81" t="s">
        <v>59</v>
      </c>
      <c r="H172" s="83">
        <v>0</v>
      </c>
      <c r="I172" s="84">
        <v>0</v>
      </c>
      <c r="J172" s="85">
        <f t="shared" si="52"/>
        <v>0</v>
      </c>
      <c r="K172" s="86"/>
      <c r="L172" s="86"/>
      <c r="M172" s="19"/>
      <c r="N172" s="87"/>
      <c r="O172" s="87"/>
      <c r="P172" s="89">
        <v>0</v>
      </c>
      <c r="Q172" s="90">
        <v>0</v>
      </c>
      <c r="R172" s="78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s="75" customFormat="1" ht="21" customHeight="1" x14ac:dyDescent="0.2">
      <c r="A173" s="70" t="s">
        <v>378</v>
      </c>
      <c r="B173" s="56"/>
      <c r="C173" s="55"/>
      <c r="D173" s="123"/>
      <c r="E173" s="124"/>
      <c r="F173" s="120" t="s">
        <v>379</v>
      </c>
      <c r="G173" s="56"/>
      <c r="H173" s="72"/>
      <c r="I173" s="149"/>
      <c r="J173" s="74"/>
      <c r="K173" s="100"/>
      <c r="L173" s="100"/>
      <c r="M173" s="101"/>
      <c r="N173" s="102"/>
      <c r="O173" s="102"/>
      <c r="P173" s="104"/>
      <c r="Q173" s="105"/>
      <c r="R173" s="52" t="s">
        <v>53</v>
      </c>
    </row>
    <row r="174" spans="1:256" ht="39" customHeight="1" x14ac:dyDescent="0.25">
      <c r="A174" s="79" t="s">
        <v>380</v>
      </c>
      <c r="B174" s="81" t="s">
        <v>85</v>
      </c>
      <c r="C174" s="133" t="s">
        <v>85</v>
      </c>
      <c r="D174" s="130" t="s">
        <v>86</v>
      </c>
      <c r="E174" s="92" t="s">
        <v>87</v>
      </c>
      <c r="F174" s="93" t="s">
        <v>88</v>
      </c>
      <c r="G174" s="81" t="s">
        <v>59</v>
      </c>
      <c r="H174" s="83">
        <v>0</v>
      </c>
      <c r="I174" s="84">
        <v>0</v>
      </c>
      <c r="J174" s="85">
        <f t="shared" ref="J174:J177" si="53">I174*H174</f>
        <v>0</v>
      </c>
      <c r="K174" s="86"/>
      <c r="L174" s="86"/>
      <c r="M174" s="19"/>
      <c r="N174" s="87"/>
      <c r="O174" s="87"/>
      <c r="P174" s="89">
        <f t="shared" ref="P174:P176" si="54">Q174*1.24</f>
        <v>0</v>
      </c>
      <c r="Q174" s="90">
        <v>0</v>
      </c>
      <c r="R174" s="52" t="s">
        <v>53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ht="29.25" customHeight="1" x14ac:dyDescent="0.25">
      <c r="A175" s="79" t="s">
        <v>381</v>
      </c>
      <c r="B175" s="127">
        <v>6122</v>
      </c>
      <c r="C175" s="127">
        <v>6122</v>
      </c>
      <c r="D175" s="130" t="s">
        <v>56</v>
      </c>
      <c r="E175" s="92" t="s">
        <v>105</v>
      </c>
      <c r="F175" s="93" t="s">
        <v>382</v>
      </c>
      <c r="G175" s="81" t="s">
        <v>92</v>
      </c>
      <c r="H175" s="83">
        <v>0</v>
      </c>
      <c r="I175" s="150">
        <v>0</v>
      </c>
      <c r="J175" s="85">
        <f t="shared" si="53"/>
        <v>0</v>
      </c>
      <c r="K175" s="86"/>
      <c r="L175" s="86"/>
      <c r="M175" s="19"/>
      <c r="N175" s="87"/>
      <c r="O175" s="87"/>
      <c r="P175" s="89">
        <f t="shared" si="54"/>
        <v>0</v>
      </c>
      <c r="Q175" s="90">
        <v>0</v>
      </c>
      <c r="R175" s="52" t="s">
        <v>53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ht="45" customHeight="1" x14ac:dyDescent="0.25">
      <c r="A176" s="79" t="s">
        <v>383</v>
      </c>
      <c r="B176" s="81">
        <v>73633</v>
      </c>
      <c r="C176" s="127">
        <v>73633</v>
      </c>
      <c r="D176" s="130" t="s">
        <v>56</v>
      </c>
      <c r="E176" s="92" t="s">
        <v>384</v>
      </c>
      <c r="F176" s="93" t="s">
        <v>385</v>
      </c>
      <c r="G176" s="81" t="s">
        <v>59</v>
      </c>
      <c r="H176" s="83">
        <v>0</v>
      </c>
      <c r="I176" s="150">
        <v>0</v>
      </c>
      <c r="J176" s="85">
        <f t="shared" si="53"/>
        <v>0</v>
      </c>
      <c r="K176" s="86"/>
      <c r="L176" s="86"/>
      <c r="M176" s="19"/>
      <c r="N176" s="87"/>
      <c r="O176" s="87"/>
      <c r="P176" s="89">
        <f t="shared" si="54"/>
        <v>0</v>
      </c>
      <c r="Q176" s="90">
        <v>0</v>
      </c>
      <c r="R176" s="52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ht="56.25" customHeight="1" x14ac:dyDescent="0.25">
      <c r="A177" s="79" t="s">
        <v>386</v>
      </c>
      <c r="B177" s="81">
        <v>26313</v>
      </c>
      <c r="C177" s="133">
        <v>73933</v>
      </c>
      <c r="D177" s="130" t="s">
        <v>56</v>
      </c>
      <c r="E177" s="92" t="s">
        <v>387</v>
      </c>
      <c r="F177" s="93" t="s">
        <v>388</v>
      </c>
      <c r="G177" s="81" t="s">
        <v>59</v>
      </c>
      <c r="H177" s="83">
        <v>0</v>
      </c>
      <c r="I177" s="150">
        <v>0</v>
      </c>
      <c r="J177" s="85">
        <f t="shared" si="53"/>
        <v>0</v>
      </c>
      <c r="K177" s="86"/>
      <c r="L177" s="86"/>
      <c r="M177" s="19"/>
      <c r="N177" s="87"/>
      <c r="O177" s="87"/>
      <c r="P177" s="89">
        <v>0</v>
      </c>
      <c r="Q177" s="90">
        <v>0</v>
      </c>
      <c r="R177" s="52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ht="22.5" customHeight="1" x14ac:dyDescent="0.25">
      <c r="A178" s="79" t="s">
        <v>389</v>
      </c>
      <c r="B178" s="81">
        <v>5975</v>
      </c>
      <c r="C178" s="133">
        <v>73928</v>
      </c>
      <c r="D178" s="130" t="s">
        <v>108</v>
      </c>
      <c r="E178" s="92" t="s">
        <v>109</v>
      </c>
      <c r="F178" s="129" t="s">
        <v>390</v>
      </c>
      <c r="G178" s="81" t="s">
        <v>59</v>
      </c>
      <c r="H178" s="83">
        <v>0</v>
      </c>
      <c r="I178" s="84">
        <v>0</v>
      </c>
      <c r="J178" s="85">
        <f t="shared" ref="J178:J179" si="55">H178*I178</f>
        <v>0</v>
      </c>
      <c r="K178" s="86"/>
      <c r="L178" s="86"/>
      <c r="M178" s="19"/>
      <c r="N178" s="87"/>
      <c r="O178" s="87"/>
      <c r="P178" s="89">
        <v>0</v>
      </c>
      <c r="Q178" s="90">
        <v>0</v>
      </c>
      <c r="R178" s="52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ht="23.25" customHeight="1" x14ac:dyDescent="0.25">
      <c r="A179" s="79" t="s">
        <v>391</v>
      </c>
      <c r="B179" s="81">
        <v>73927</v>
      </c>
      <c r="C179" s="133">
        <v>73927</v>
      </c>
      <c r="D179" s="130" t="s">
        <v>56</v>
      </c>
      <c r="E179" s="92" t="s">
        <v>112</v>
      </c>
      <c r="F179" s="93" t="s">
        <v>392</v>
      </c>
      <c r="G179" s="81" t="s">
        <v>59</v>
      </c>
      <c r="H179" s="83">
        <v>0</v>
      </c>
      <c r="I179" s="84">
        <v>0</v>
      </c>
      <c r="J179" s="85">
        <f t="shared" si="55"/>
        <v>0</v>
      </c>
      <c r="K179" s="86"/>
      <c r="L179" s="86"/>
      <c r="M179" s="19"/>
      <c r="N179" s="87"/>
      <c r="O179" s="87"/>
      <c r="P179" s="89">
        <v>0</v>
      </c>
      <c r="Q179" s="90">
        <v>0</v>
      </c>
      <c r="R179" s="52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ht="44.25" customHeight="1" x14ac:dyDescent="0.25">
      <c r="A180" s="79" t="s">
        <v>393</v>
      </c>
      <c r="B180" s="81">
        <v>15831</v>
      </c>
      <c r="C180" s="133" t="s">
        <v>79</v>
      </c>
      <c r="D180" s="130"/>
      <c r="E180" s="92" t="s">
        <v>394</v>
      </c>
      <c r="F180" s="93" t="s">
        <v>395</v>
      </c>
      <c r="G180" s="81" t="s">
        <v>59</v>
      </c>
      <c r="H180" s="83">
        <v>0</v>
      </c>
      <c r="I180" s="150">
        <v>0</v>
      </c>
      <c r="J180" s="85">
        <f t="shared" ref="J180:J183" si="56">I180*H180</f>
        <v>0</v>
      </c>
      <c r="K180" s="86"/>
      <c r="L180" s="86"/>
      <c r="M180" s="19"/>
      <c r="N180" s="87"/>
      <c r="O180" s="87"/>
      <c r="P180" s="89">
        <v>0</v>
      </c>
      <c r="Q180" s="90">
        <v>0</v>
      </c>
      <c r="R180" s="52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ht="33.75" customHeight="1" x14ac:dyDescent="0.25">
      <c r="A181" s="79" t="s">
        <v>396</v>
      </c>
      <c r="B181" s="81" t="s">
        <v>79</v>
      </c>
      <c r="C181" s="81" t="s">
        <v>79</v>
      </c>
      <c r="D181" s="130"/>
      <c r="E181" s="92" t="s">
        <v>397</v>
      </c>
      <c r="F181" s="93" t="s">
        <v>398</v>
      </c>
      <c r="G181" s="81" t="s">
        <v>59</v>
      </c>
      <c r="H181" s="83">
        <v>0</v>
      </c>
      <c r="I181" s="150">
        <f>P181</f>
        <v>0</v>
      </c>
      <c r="J181" s="85">
        <f t="shared" si="56"/>
        <v>0</v>
      </c>
      <c r="K181" s="86"/>
      <c r="L181" s="86"/>
      <c r="M181" s="19"/>
      <c r="N181" s="87"/>
      <c r="O181" s="87"/>
      <c r="P181" s="89">
        <v>0</v>
      </c>
      <c r="Q181" s="90">
        <v>0</v>
      </c>
      <c r="R181" s="52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ht="35.25" customHeight="1" x14ac:dyDescent="0.25">
      <c r="A182" s="79" t="s">
        <v>399</v>
      </c>
      <c r="B182" s="81">
        <v>73750</v>
      </c>
      <c r="C182" s="127">
        <v>73750</v>
      </c>
      <c r="D182" s="130" t="s">
        <v>56</v>
      </c>
      <c r="E182" s="92" t="s">
        <v>400</v>
      </c>
      <c r="F182" s="93" t="s">
        <v>401</v>
      </c>
      <c r="G182" s="81" t="s">
        <v>59</v>
      </c>
      <c r="H182" s="83">
        <v>0</v>
      </c>
      <c r="I182" s="150">
        <v>0</v>
      </c>
      <c r="J182" s="85">
        <f t="shared" si="56"/>
        <v>0</v>
      </c>
      <c r="K182" s="86"/>
      <c r="L182" s="86"/>
      <c r="M182" s="19"/>
      <c r="N182" s="87"/>
      <c r="O182" s="87"/>
      <c r="P182" s="89">
        <v>0</v>
      </c>
      <c r="Q182" s="90">
        <v>0</v>
      </c>
      <c r="R182" s="5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ht="36" customHeight="1" x14ac:dyDescent="0.25">
      <c r="A183" s="79" t="s">
        <v>402</v>
      </c>
      <c r="B183" s="81" t="s">
        <v>79</v>
      </c>
      <c r="C183" s="127" t="s">
        <v>79</v>
      </c>
      <c r="D183" s="130"/>
      <c r="E183" s="92" t="s">
        <v>121</v>
      </c>
      <c r="F183" s="93" t="s">
        <v>122</v>
      </c>
      <c r="G183" s="81" t="s">
        <v>25</v>
      </c>
      <c r="H183" s="83">
        <v>0</v>
      </c>
      <c r="I183" s="150">
        <v>0</v>
      </c>
      <c r="J183" s="85">
        <f t="shared" si="56"/>
        <v>0</v>
      </c>
      <c r="K183" s="86"/>
      <c r="L183" s="86"/>
      <c r="M183" s="19"/>
      <c r="N183" s="87"/>
      <c r="O183" s="87"/>
      <c r="P183" s="89">
        <v>0</v>
      </c>
      <c r="Q183" s="90">
        <v>0</v>
      </c>
      <c r="R183" s="78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s="75" customFormat="1" ht="24" customHeight="1" x14ac:dyDescent="0.2">
      <c r="A184" s="70" t="s">
        <v>403</v>
      </c>
      <c r="B184" s="56"/>
      <c r="C184" s="55"/>
      <c r="D184" s="123"/>
      <c r="E184" s="124"/>
      <c r="F184" s="120" t="s">
        <v>180</v>
      </c>
      <c r="G184" s="56"/>
      <c r="H184" s="72"/>
      <c r="I184" s="149"/>
      <c r="J184" s="74"/>
      <c r="K184" s="100"/>
      <c r="L184" s="100"/>
      <c r="M184" s="101"/>
      <c r="N184" s="102"/>
      <c r="O184" s="102"/>
      <c r="P184" s="104"/>
      <c r="Q184" s="105"/>
      <c r="R184" s="52"/>
    </row>
    <row r="185" spans="1:256" ht="33.75" customHeight="1" x14ac:dyDescent="0.25">
      <c r="A185" s="79" t="s">
        <v>404</v>
      </c>
      <c r="B185" s="81" t="s">
        <v>79</v>
      </c>
      <c r="C185" s="81" t="s">
        <v>79</v>
      </c>
      <c r="D185" s="130"/>
      <c r="E185" s="92" t="s">
        <v>405</v>
      </c>
      <c r="F185" s="93" t="s">
        <v>406</v>
      </c>
      <c r="G185" s="81" t="s">
        <v>25</v>
      </c>
      <c r="H185" s="83">
        <v>1</v>
      </c>
      <c r="I185" s="150">
        <f>P185</f>
        <v>819.97479999999996</v>
      </c>
      <c r="J185" s="85">
        <f>I185*H185</f>
        <v>819.97479999999996</v>
      </c>
      <c r="K185" s="86"/>
      <c r="L185" s="86"/>
      <c r="M185" s="19"/>
      <c r="N185" s="87"/>
      <c r="O185" s="87"/>
      <c r="P185" s="89">
        <f>Q185*1.24</f>
        <v>819.97479999999996</v>
      </c>
      <c r="Q185" s="90">
        <v>661.27</v>
      </c>
      <c r="R185" s="78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s="75" customFormat="1" ht="21.75" customHeight="1" x14ac:dyDescent="0.2">
      <c r="A186" s="70" t="s">
        <v>407</v>
      </c>
      <c r="B186" s="56"/>
      <c r="C186" s="55"/>
      <c r="D186" s="123"/>
      <c r="E186" s="124"/>
      <c r="F186" s="120" t="s">
        <v>156</v>
      </c>
      <c r="G186" s="56"/>
      <c r="H186" s="72"/>
      <c r="I186" s="149"/>
      <c r="J186" s="74"/>
      <c r="K186" s="100"/>
      <c r="L186" s="100"/>
      <c r="M186" s="101"/>
      <c r="N186" s="102"/>
      <c r="O186" s="102"/>
      <c r="P186" s="104"/>
      <c r="Q186" s="105"/>
      <c r="R186" s="52" t="s">
        <v>53</v>
      </c>
    </row>
    <row r="187" spans="1:256" ht="22.5" customHeight="1" x14ac:dyDescent="0.25">
      <c r="A187" s="79" t="s">
        <v>408</v>
      </c>
      <c r="B187" s="81">
        <v>9537</v>
      </c>
      <c r="C187" s="127">
        <v>9537</v>
      </c>
      <c r="D187" s="130" t="s">
        <v>56</v>
      </c>
      <c r="E187" s="92" t="s">
        <v>161</v>
      </c>
      <c r="F187" s="93" t="s">
        <v>409</v>
      </c>
      <c r="G187" s="81" t="s">
        <v>59</v>
      </c>
      <c r="H187" s="83">
        <v>0</v>
      </c>
      <c r="I187" s="84">
        <v>0</v>
      </c>
      <c r="J187" s="85">
        <f t="shared" ref="J187:J188" si="57">H187*I187</f>
        <v>0</v>
      </c>
      <c r="K187" s="86"/>
      <c r="L187" s="86"/>
      <c r="M187" s="19"/>
      <c r="N187" s="87"/>
      <c r="O187" s="87"/>
      <c r="P187" s="89">
        <f>Q187*1.24</f>
        <v>0</v>
      </c>
      <c r="Q187" s="90">
        <v>0</v>
      </c>
      <c r="R187" s="52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ht="19.5" customHeight="1" x14ac:dyDescent="0.25">
      <c r="A188" s="79" t="s">
        <v>410</v>
      </c>
      <c r="B188" s="81" t="s">
        <v>79</v>
      </c>
      <c r="C188" s="127" t="s">
        <v>79</v>
      </c>
      <c r="D188" s="130"/>
      <c r="E188" s="92" t="s">
        <v>158</v>
      </c>
      <c r="F188" s="93" t="s">
        <v>159</v>
      </c>
      <c r="G188" s="81" t="s">
        <v>59</v>
      </c>
      <c r="H188" s="83">
        <v>0</v>
      </c>
      <c r="I188" s="84">
        <v>0</v>
      </c>
      <c r="J188" s="85">
        <f t="shared" si="57"/>
        <v>0</v>
      </c>
      <c r="K188" s="86"/>
      <c r="L188" s="86"/>
      <c r="M188" s="19"/>
      <c r="N188" s="87"/>
      <c r="O188" s="87"/>
      <c r="P188" s="89">
        <v>2.1921371220000001</v>
      </c>
      <c r="Q188" s="90">
        <v>0</v>
      </c>
      <c r="R188" s="52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ht="22.5" customHeight="1" x14ac:dyDescent="0.25">
      <c r="A189" s="79" t="s">
        <v>411</v>
      </c>
      <c r="B189" s="81" t="s">
        <v>79</v>
      </c>
      <c r="C189" s="81" t="s">
        <v>79</v>
      </c>
      <c r="D189" s="130"/>
      <c r="E189" s="92" t="s">
        <v>412</v>
      </c>
      <c r="F189" s="93" t="s">
        <v>413</v>
      </c>
      <c r="G189" s="81" t="s">
        <v>25</v>
      </c>
      <c r="H189" s="83">
        <v>1</v>
      </c>
      <c r="I189" s="150">
        <v>100.02</v>
      </c>
      <c r="J189" s="85">
        <f>I189*H189</f>
        <v>100.02</v>
      </c>
      <c r="K189" s="86"/>
      <c r="L189" s="86"/>
      <c r="M189" s="19"/>
      <c r="N189" s="87"/>
      <c r="O189" s="87"/>
      <c r="P189" s="89">
        <v>85.779570239999998</v>
      </c>
      <c r="Q189" s="90">
        <v>80.66</v>
      </c>
      <c r="R189" s="52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ht="15" x14ac:dyDescent="0.25">
      <c r="A190" s="111"/>
      <c r="B190" s="114"/>
      <c r="C190" s="114"/>
      <c r="D190" s="142"/>
      <c r="E190" s="143"/>
      <c r="F190" s="135"/>
      <c r="G190" s="114"/>
      <c r="H190" s="117"/>
      <c r="I190" s="163"/>
      <c r="J190" s="119"/>
      <c r="K190" s="86"/>
      <c r="L190" s="86"/>
      <c r="M190" s="19"/>
      <c r="N190" s="87"/>
      <c r="O190" s="87"/>
      <c r="P190" s="89"/>
      <c r="Q190" s="90"/>
      <c r="R190" s="52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ht="33" customHeight="1" x14ac:dyDescent="0.25">
      <c r="A191" s="70" t="s">
        <v>414</v>
      </c>
      <c r="B191" s="56"/>
      <c r="C191" s="127"/>
      <c r="D191" s="130"/>
      <c r="E191" s="124"/>
      <c r="F191" s="120" t="s">
        <v>415</v>
      </c>
      <c r="G191" s="56" t="s">
        <v>25</v>
      </c>
      <c r="H191" s="72">
        <v>1</v>
      </c>
      <c r="I191" s="149">
        <f>SUM(J193:J226)</f>
        <v>7889.581768</v>
      </c>
      <c r="J191" s="74">
        <f>I191*H191</f>
        <v>7889.581768</v>
      </c>
      <c r="K191" s="86"/>
      <c r="L191" s="86"/>
      <c r="M191" s="19"/>
      <c r="N191" s="87"/>
      <c r="O191" s="87"/>
      <c r="P191" s="50"/>
      <c r="Q191" s="51"/>
      <c r="R191" s="166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s="75" customFormat="1" ht="22.5" customHeight="1" x14ac:dyDescent="0.2">
      <c r="A192" s="70" t="s">
        <v>416</v>
      </c>
      <c r="B192" s="56"/>
      <c r="C192" s="55"/>
      <c r="D192" s="123"/>
      <c r="E192" s="124"/>
      <c r="F192" s="120" t="s">
        <v>52</v>
      </c>
      <c r="G192" s="56"/>
      <c r="H192" s="72"/>
      <c r="I192" s="149"/>
      <c r="J192" s="74"/>
      <c r="K192" s="100"/>
      <c r="L192" s="100"/>
      <c r="M192" s="101"/>
      <c r="N192" s="102"/>
      <c r="O192" s="102"/>
      <c r="P192" s="165"/>
      <c r="Q192" s="126"/>
      <c r="R192" s="167" t="s">
        <v>53</v>
      </c>
      <c r="S192" s="101"/>
      <c r="T192" s="101"/>
      <c r="U192" s="101"/>
      <c r="V192" s="101"/>
      <c r="W192" s="101"/>
    </row>
    <row r="193" spans="1:256" ht="33.75" customHeight="1" x14ac:dyDescent="0.25">
      <c r="A193" s="79" t="s">
        <v>417</v>
      </c>
      <c r="B193" s="81">
        <v>73992</v>
      </c>
      <c r="C193" s="127">
        <v>73992</v>
      </c>
      <c r="D193" s="128" t="s">
        <v>56</v>
      </c>
      <c r="E193" s="92" t="s">
        <v>57</v>
      </c>
      <c r="F193" s="93" t="s">
        <v>58</v>
      </c>
      <c r="G193" s="81" t="s">
        <v>59</v>
      </c>
      <c r="H193" s="83">
        <v>16</v>
      </c>
      <c r="I193" s="84">
        <f t="shared" ref="I193:I195" si="58">P193</f>
        <v>9.9571999999999985</v>
      </c>
      <c r="J193" s="85">
        <f t="shared" ref="J193:J194" si="59">H193*I193</f>
        <v>159.31519999999998</v>
      </c>
      <c r="K193" s="86"/>
      <c r="L193" s="86"/>
      <c r="M193" s="19"/>
      <c r="N193" s="87"/>
      <c r="O193" s="87"/>
      <c r="P193" s="89">
        <f t="shared" ref="P193:P195" si="60">Q193*1.24</f>
        <v>9.9571999999999985</v>
      </c>
      <c r="Q193" s="90">
        <v>8.0299999999999994</v>
      </c>
      <c r="R193" s="168" t="s">
        <v>53</v>
      </c>
      <c r="S193" s="19"/>
      <c r="T193" s="19"/>
      <c r="U193" s="19"/>
      <c r="V193" s="19"/>
      <c r="W193" s="19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ht="24.75" customHeight="1" x14ac:dyDescent="0.25">
      <c r="A194" s="79" t="s">
        <v>418</v>
      </c>
      <c r="B194" s="81" t="s">
        <v>61</v>
      </c>
      <c r="C194" s="127" t="s">
        <v>61</v>
      </c>
      <c r="D194" s="130" t="s">
        <v>56</v>
      </c>
      <c r="E194" s="92" t="s">
        <v>62</v>
      </c>
      <c r="F194" s="93" t="s">
        <v>63</v>
      </c>
      <c r="G194" s="81" t="s">
        <v>59</v>
      </c>
      <c r="H194" s="83">
        <v>36</v>
      </c>
      <c r="I194" s="84">
        <f t="shared" si="58"/>
        <v>3.9308000000000001</v>
      </c>
      <c r="J194" s="85">
        <f t="shared" si="59"/>
        <v>141.50880000000001</v>
      </c>
      <c r="K194" s="86"/>
      <c r="L194" s="86"/>
      <c r="M194" s="19"/>
      <c r="N194" s="87"/>
      <c r="O194" s="87"/>
      <c r="P194" s="89">
        <f t="shared" si="60"/>
        <v>3.9308000000000001</v>
      </c>
      <c r="Q194" s="90">
        <v>3.17</v>
      </c>
      <c r="R194" s="169" t="s">
        <v>53</v>
      </c>
      <c r="S194" s="19"/>
      <c r="T194" s="19"/>
      <c r="U194" s="19"/>
      <c r="V194" s="19"/>
      <c r="W194" s="19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1:256" ht="57" customHeight="1" x14ac:dyDescent="0.25">
      <c r="A195" s="79" t="s">
        <v>419</v>
      </c>
      <c r="B195" s="81" t="s">
        <v>71</v>
      </c>
      <c r="C195" s="81" t="s">
        <v>71</v>
      </c>
      <c r="D195" s="130"/>
      <c r="E195" s="92" t="s">
        <v>420</v>
      </c>
      <c r="F195" s="93" t="s">
        <v>421</v>
      </c>
      <c r="G195" s="81" t="s">
        <v>42</v>
      </c>
      <c r="H195" s="83">
        <v>20</v>
      </c>
      <c r="I195" s="150">
        <f t="shared" si="58"/>
        <v>42.904000000000003</v>
      </c>
      <c r="J195" s="85">
        <f t="shared" ref="J195:J196" si="61">I195*H195</f>
        <v>858.08</v>
      </c>
      <c r="K195" s="86"/>
      <c r="L195" s="86"/>
      <c r="M195" s="19"/>
      <c r="N195" s="87"/>
      <c r="O195" s="87"/>
      <c r="P195" s="89">
        <f t="shared" si="60"/>
        <v>42.904000000000003</v>
      </c>
      <c r="Q195" s="90">
        <v>34.6</v>
      </c>
      <c r="R195" s="170" t="s">
        <v>53</v>
      </c>
      <c r="S195" s="19"/>
      <c r="T195" s="19"/>
      <c r="U195" s="19"/>
      <c r="V195" s="19"/>
      <c r="W195" s="19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ht="23.25" customHeight="1" x14ac:dyDescent="0.25">
      <c r="A196" s="79" t="s">
        <v>422</v>
      </c>
      <c r="B196" s="81" t="s">
        <v>67</v>
      </c>
      <c r="C196" s="127" t="s">
        <v>67</v>
      </c>
      <c r="D196" s="130" t="s">
        <v>56</v>
      </c>
      <c r="E196" s="92" t="s">
        <v>68</v>
      </c>
      <c r="F196" s="93" t="s">
        <v>69</v>
      </c>
      <c r="G196" s="81" t="s">
        <v>59</v>
      </c>
      <c r="H196" s="83">
        <v>1.5</v>
      </c>
      <c r="I196" s="150">
        <v>217.41</v>
      </c>
      <c r="J196" s="85">
        <f t="shared" si="61"/>
        <v>326.11500000000001</v>
      </c>
      <c r="K196" s="86"/>
      <c r="L196" s="86"/>
      <c r="M196" s="19"/>
      <c r="N196" s="87"/>
      <c r="O196" s="87"/>
      <c r="P196" s="89">
        <f>Q196*1.2418</f>
        <v>217.72479400000003</v>
      </c>
      <c r="Q196" s="90">
        <v>175.33</v>
      </c>
      <c r="R196" s="166"/>
      <c r="S196" s="19"/>
      <c r="T196" s="19"/>
      <c r="U196" s="19"/>
      <c r="V196" s="19"/>
      <c r="W196" s="19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s="75" customFormat="1" ht="32.25" customHeight="1" x14ac:dyDescent="0.2">
      <c r="A197" s="70" t="s">
        <v>423</v>
      </c>
      <c r="B197" s="56"/>
      <c r="C197" s="55"/>
      <c r="D197" s="123"/>
      <c r="E197" s="124"/>
      <c r="F197" s="120" t="s">
        <v>424</v>
      </c>
      <c r="G197" s="56"/>
      <c r="H197" s="72"/>
      <c r="I197" s="149"/>
      <c r="J197" s="74"/>
      <c r="K197" s="100"/>
      <c r="L197" s="100"/>
      <c r="M197" s="101"/>
      <c r="N197" s="102"/>
      <c r="O197" s="102"/>
      <c r="P197" s="104"/>
      <c r="Q197" s="105"/>
      <c r="R197" s="166"/>
      <c r="S197" s="101"/>
      <c r="T197" s="101"/>
      <c r="U197" s="101"/>
      <c r="V197" s="101"/>
      <c r="W197" s="101"/>
    </row>
    <row r="198" spans="1:256" ht="24" customHeight="1" x14ac:dyDescent="0.25">
      <c r="A198" s="70" t="s">
        <v>425</v>
      </c>
      <c r="B198" s="56"/>
      <c r="C198" s="55"/>
      <c r="D198" s="123"/>
      <c r="E198" s="124"/>
      <c r="F198" s="120" t="s">
        <v>426</v>
      </c>
      <c r="G198" s="56"/>
      <c r="H198" s="72"/>
      <c r="I198" s="149"/>
      <c r="J198" s="74"/>
      <c r="K198" s="100"/>
      <c r="L198" s="100"/>
      <c r="M198" s="101"/>
      <c r="N198" s="102"/>
      <c r="O198" s="102"/>
      <c r="P198" s="104"/>
      <c r="Q198" s="105"/>
      <c r="R198" s="170" t="s">
        <v>53</v>
      </c>
      <c r="S198" s="101"/>
      <c r="T198" s="101"/>
      <c r="U198" s="101"/>
      <c r="V198" s="101"/>
      <c r="W198" s="101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ht="34.5" customHeight="1" x14ac:dyDescent="0.25">
      <c r="A199" s="79" t="s">
        <v>427</v>
      </c>
      <c r="B199" s="127">
        <v>72921</v>
      </c>
      <c r="C199" s="127">
        <v>72921</v>
      </c>
      <c r="D199" s="130" t="s">
        <v>56</v>
      </c>
      <c r="E199" s="92" t="s">
        <v>224</v>
      </c>
      <c r="F199" s="93" t="s">
        <v>428</v>
      </c>
      <c r="G199" s="81" t="s">
        <v>92</v>
      </c>
      <c r="H199" s="83">
        <v>0</v>
      </c>
      <c r="I199" s="150">
        <v>0</v>
      </c>
      <c r="J199" s="85">
        <f t="shared" ref="J199:J200" si="62">I199*H199</f>
        <v>0</v>
      </c>
      <c r="K199" s="86"/>
      <c r="L199" s="86"/>
      <c r="M199" s="19"/>
      <c r="N199" s="87"/>
      <c r="O199" s="87"/>
      <c r="P199" s="89">
        <f t="shared" ref="P199:P202" si="63">Q199*1.24</f>
        <v>0</v>
      </c>
      <c r="Q199" s="90">
        <v>0</v>
      </c>
      <c r="R199" s="170" t="s">
        <v>53</v>
      </c>
      <c r="S199" s="19"/>
      <c r="T199" s="19"/>
      <c r="U199" s="19"/>
      <c r="V199" s="19"/>
      <c r="W199" s="1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ht="35.25" customHeight="1" x14ac:dyDescent="0.25">
      <c r="A200" s="79" t="s">
        <v>429</v>
      </c>
      <c r="B200" s="81">
        <v>6110</v>
      </c>
      <c r="C200" s="127">
        <v>6110</v>
      </c>
      <c r="D200" s="130" t="s">
        <v>56</v>
      </c>
      <c r="E200" s="92" t="s">
        <v>102</v>
      </c>
      <c r="F200" s="93" t="s">
        <v>430</v>
      </c>
      <c r="G200" s="81" t="s">
        <v>92</v>
      </c>
      <c r="H200" s="83">
        <v>1.63</v>
      </c>
      <c r="I200" s="150">
        <f>P200</f>
        <v>622.2568</v>
      </c>
      <c r="J200" s="85">
        <f t="shared" si="62"/>
        <v>1014.2785839999999</v>
      </c>
      <c r="K200" s="86"/>
      <c r="L200" s="86"/>
      <c r="M200" s="19"/>
      <c r="N200" s="87"/>
      <c r="O200" s="87"/>
      <c r="P200" s="89">
        <f t="shared" si="63"/>
        <v>622.2568</v>
      </c>
      <c r="Q200" s="90">
        <v>501.82</v>
      </c>
      <c r="R200" s="170" t="s">
        <v>53</v>
      </c>
      <c r="S200" s="19"/>
      <c r="T200" s="19"/>
      <c r="U200" s="19"/>
      <c r="V200" s="19"/>
      <c r="W200" s="19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ht="57.75" customHeight="1" x14ac:dyDescent="0.25">
      <c r="A201" s="79" t="s">
        <v>431</v>
      </c>
      <c r="B201" s="81">
        <v>87864</v>
      </c>
      <c r="C201" s="81">
        <v>87864</v>
      </c>
      <c r="D201" s="130" t="s">
        <v>108</v>
      </c>
      <c r="E201" s="92" t="s">
        <v>109</v>
      </c>
      <c r="F201" s="129" t="s">
        <v>432</v>
      </c>
      <c r="G201" s="81" t="s">
        <v>59</v>
      </c>
      <c r="H201" s="83">
        <v>0</v>
      </c>
      <c r="I201" s="84">
        <v>0</v>
      </c>
      <c r="J201" s="85">
        <f t="shared" ref="J201:J202" si="64">H201*I201</f>
        <v>0</v>
      </c>
      <c r="K201" s="86"/>
      <c r="L201" s="86"/>
      <c r="M201" s="19"/>
      <c r="N201" s="87"/>
      <c r="O201" s="87"/>
      <c r="P201" s="89">
        <f t="shared" si="63"/>
        <v>0</v>
      </c>
      <c r="Q201" s="90">
        <v>0</v>
      </c>
      <c r="R201" s="170" t="s">
        <v>53</v>
      </c>
      <c r="S201" s="19"/>
      <c r="T201" s="19"/>
      <c r="U201" s="19"/>
      <c r="V201" s="19"/>
      <c r="W201" s="19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ht="81" customHeight="1" x14ac:dyDescent="0.25">
      <c r="A202" s="79" t="s">
        <v>433</v>
      </c>
      <c r="B202" s="81">
        <v>87529</v>
      </c>
      <c r="C202" s="133">
        <v>87529</v>
      </c>
      <c r="D202" s="130" t="s">
        <v>56</v>
      </c>
      <c r="E202" s="92" t="s">
        <v>112</v>
      </c>
      <c r="F202" s="93" t="s">
        <v>113</v>
      </c>
      <c r="G202" s="81" t="s">
        <v>59</v>
      </c>
      <c r="H202" s="83">
        <v>10.210000000000001</v>
      </c>
      <c r="I202" s="84">
        <f t="shared" ref="I202:I203" si="65">P202</f>
        <v>26.102</v>
      </c>
      <c r="J202" s="85">
        <f t="shared" si="64"/>
        <v>266.50142000000005</v>
      </c>
      <c r="K202" s="86"/>
      <c r="L202" s="86"/>
      <c r="M202" s="19"/>
      <c r="N202" s="87"/>
      <c r="O202" s="87"/>
      <c r="P202" s="89">
        <f t="shared" si="63"/>
        <v>26.102</v>
      </c>
      <c r="Q202" s="90">
        <v>21.05</v>
      </c>
      <c r="R202" s="170"/>
      <c r="S202" s="19"/>
      <c r="T202" s="19"/>
      <c r="U202" s="19"/>
      <c r="V202" s="19"/>
      <c r="W202" s="19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32.25" customHeight="1" x14ac:dyDescent="0.25">
      <c r="A203" s="79" t="s">
        <v>434</v>
      </c>
      <c r="B203" s="81">
        <v>73750</v>
      </c>
      <c r="C203" s="127">
        <v>73750</v>
      </c>
      <c r="D203" s="130" t="s">
        <v>56</v>
      </c>
      <c r="E203" s="92" t="s">
        <v>400</v>
      </c>
      <c r="F203" s="93" t="s">
        <v>401</v>
      </c>
      <c r="G203" s="81" t="s">
        <v>59</v>
      </c>
      <c r="H203" s="83">
        <v>0</v>
      </c>
      <c r="I203" s="150">
        <f t="shared" si="65"/>
        <v>0</v>
      </c>
      <c r="J203" s="85">
        <f>I203*H203</f>
        <v>0</v>
      </c>
      <c r="K203" s="86"/>
      <c r="L203" s="86"/>
      <c r="M203" s="19"/>
      <c r="N203" s="87"/>
      <c r="O203" s="87"/>
      <c r="P203" s="89">
        <v>0</v>
      </c>
      <c r="Q203" s="90">
        <v>0</v>
      </c>
      <c r="R203" s="166"/>
      <c r="S203" s="19"/>
      <c r="T203" s="19"/>
      <c r="U203" s="19"/>
      <c r="V203" s="19"/>
      <c r="W203" s="19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s="75" customFormat="1" ht="19.5" customHeight="1" x14ac:dyDescent="0.2">
      <c r="A204" s="70" t="s">
        <v>435</v>
      </c>
      <c r="B204" s="56"/>
      <c r="C204" s="55"/>
      <c r="D204" s="123"/>
      <c r="E204" s="124"/>
      <c r="F204" s="120" t="s">
        <v>436</v>
      </c>
      <c r="G204" s="56"/>
      <c r="H204" s="72"/>
      <c r="I204" s="149"/>
      <c r="J204" s="74"/>
      <c r="K204" s="100"/>
      <c r="L204" s="100"/>
      <c r="M204" s="101"/>
      <c r="N204" s="102"/>
      <c r="O204" s="102"/>
      <c r="P204" s="104"/>
      <c r="Q204" s="105"/>
      <c r="R204" s="170"/>
      <c r="S204" s="101"/>
      <c r="T204" s="101"/>
      <c r="U204" s="101"/>
      <c r="V204" s="101"/>
      <c r="W204" s="101"/>
    </row>
    <row r="205" spans="1:256" ht="21.75" customHeight="1" x14ac:dyDescent="0.25">
      <c r="A205" s="79" t="s">
        <v>437</v>
      </c>
      <c r="B205" s="81">
        <v>74077</v>
      </c>
      <c r="C205" s="133">
        <v>74077</v>
      </c>
      <c r="D205" s="130" t="s">
        <v>86</v>
      </c>
      <c r="E205" s="92" t="s">
        <v>87</v>
      </c>
      <c r="F205" s="93" t="s">
        <v>438</v>
      </c>
      <c r="G205" s="81" t="s">
        <v>59</v>
      </c>
      <c r="H205" s="83">
        <v>0</v>
      </c>
      <c r="I205" s="84">
        <v>0</v>
      </c>
      <c r="J205" s="85">
        <f>I205*H205</f>
        <v>0</v>
      </c>
      <c r="K205" s="86"/>
      <c r="L205" s="86"/>
      <c r="M205" s="19"/>
      <c r="N205" s="87"/>
      <c r="O205" s="87"/>
      <c r="P205" s="89">
        <v>0</v>
      </c>
      <c r="Q205" s="90">
        <v>0</v>
      </c>
      <c r="R205" s="170" t="s">
        <v>53</v>
      </c>
      <c r="S205" s="19"/>
      <c r="T205" s="19"/>
      <c r="U205" s="19"/>
      <c r="V205" s="19"/>
      <c r="W205" s="19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ht="32.25" customHeight="1" x14ac:dyDescent="0.25">
      <c r="A206" s="79" t="s">
        <v>439</v>
      </c>
      <c r="B206" s="81">
        <v>78018</v>
      </c>
      <c r="C206" s="127">
        <v>78018</v>
      </c>
      <c r="D206" s="130" t="s">
        <v>56</v>
      </c>
      <c r="E206" s="92" t="s">
        <v>90</v>
      </c>
      <c r="F206" s="93" t="s">
        <v>91</v>
      </c>
      <c r="G206" s="81" t="s">
        <v>92</v>
      </c>
      <c r="H206" s="83">
        <v>2.4500000000000002</v>
      </c>
      <c r="I206" s="84">
        <f>P206</f>
        <v>31.4712</v>
      </c>
      <c r="J206" s="85">
        <f t="shared" ref="J206:J207" si="66">H206*I206</f>
        <v>77.104440000000011</v>
      </c>
      <c r="K206" s="86"/>
      <c r="L206" s="86"/>
      <c r="M206" s="19"/>
      <c r="N206" s="87"/>
      <c r="O206" s="87"/>
      <c r="P206" s="89">
        <f t="shared" ref="P206:P213" si="67">Q206*1.24</f>
        <v>31.4712</v>
      </c>
      <c r="Q206" s="90">
        <v>25.38</v>
      </c>
      <c r="R206" s="170" t="s">
        <v>53</v>
      </c>
      <c r="S206" s="19"/>
      <c r="T206" s="19"/>
      <c r="U206" s="19"/>
      <c r="V206" s="19"/>
      <c r="W206" s="19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ht="31.5" customHeight="1" x14ac:dyDescent="0.25">
      <c r="A207" s="79" t="s">
        <v>440</v>
      </c>
      <c r="B207" s="81">
        <v>72920</v>
      </c>
      <c r="C207" s="127" t="s">
        <v>94</v>
      </c>
      <c r="D207" s="130" t="s">
        <v>95</v>
      </c>
      <c r="E207" s="92" t="s">
        <v>96</v>
      </c>
      <c r="F207" s="129" t="s">
        <v>97</v>
      </c>
      <c r="G207" s="81" t="s">
        <v>92</v>
      </c>
      <c r="H207" s="83">
        <v>0</v>
      </c>
      <c r="I207" s="84">
        <v>0</v>
      </c>
      <c r="J207" s="85">
        <f t="shared" si="66"/>
        <v>0</v>
      </c>
      <c r="K207" s="86"/>
      <c r="L207" s="86"/>
      <c r="M207" s="19"/>
      <c r="N207" s="87"/>
      <c r="O207" s="87"/>
      <c r="P207" s="89">
        <f t="shared" si="67"/>
        <v>0</v>
      </c>
      <c r="Q207" s="90">
        <v>0</v>
      </c>
      <c r="R207" s="170" t="s">
        <v>53</v>
      </c>
      <c r="S207" s="19"/>
      <c r="T207" s="19"/>
      <c r="U207" s="19"/>
      <c r="V207" s="19"/>
      <c r="W207" s="19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ht="36.75" customHeight="1" x14ac:dyDescent="0.25">
      <c r="A208" s="79" t="s">
        <v>441</v>
      </c>
      <c r="B208" s="81">
        <v>73406</v>
      </c>
      <c r="C208" s="133">
        <v>73406</v>
      </c>
      <c r="D208" s="130" t="s">
        <v>95</v>
      </c>
      <c r="E208" s="92" t="s">
        <v>442</v>
      </c>
      <c r="F208" s="93" t="s">
        <v>125</v>
      </c>
      <c r="G208" s="81" t="s">
        <v>92</v>
      </c>
      <c r="H208" s="83">
        <v>2.4500000000000002</v>
      </c>
      <c r="I208" s="150">
        <f t="shared" ref="I208:I210" si="68">P208</f>
        <v>491.51119999999997</v>
      </c>
      <c r="J208" s="85">
        <f t="shared" ref="J208:J213" si="69">I208*H208</f>
        <v>1204.20244</v>
      </c>
      <c r="K208" s="86"/>
      <c r="L208" s="86"/>
      <c r="M208" s="19"/>
      <c r="N208" s="87"/>
      <c r="O208" s="87"/>
      <c r="P208" s="89">
        <f t="shared" si="67"/>
        <v>491.51119999999997</v>
      </c>
      <c r="Q208" s="90">
        <v>396.38</v>
      </c>
      <c r="R208" s="170" t="s">
        <v>53</v>
      </c>
      <c r="S208" s="19"/>
      <c r="T208" s="19"/>
      <c r="U208" s="19"/>
      <c r="V208" s="19"/>
      <c r="W208" s="19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ht="35.25" customHeight="1" x14ac:dyDescent="0.25">
      <c r="A209" s="79" t="s">
        <v>443</v>
      </c>
      <c r="B209" s="81" t="s">
        <v>127</v>
      </c>
      <c r="C209" s="127" t="s">
        <v>127</v>
      </c>
      <c r="D209" s="130" t="s">
        <v>108</v>
      </c>
      <c r="E209" s="92" t="s">
        <v>128</v>
      </c>
      <c r="F209" s="93" t="s">
        <v>129</v>
      </c>
      <c r="G209" s="81" t="s">
        <v>130</v>
      </c>
      <c r="H209" s="83">
        <v>46.92</v>
      </c>
      <c r="I209" s="150">
        <f t="shared" si="68"/>
        <v>8.4692000000000007</v>
      </c>
      <c r="J209" s="85">
        <f t="shared" si="69"/>
        <v>397.37486400000006</v>
      </c>
      <c r="K209" s="86"/>
      <c r="L209" s="86"/>
      <c r="M209" s="19"/>
      <c r="N209" s="87"/>
      <c r="O209" s="87"/>
      <c r="P209" s="89">
        <f t="shared" si="67"/>
        <v>8.4692000000000007</v>
      </c>
      <c r="Q209" s="90">
        <v>6.83</v>
      </c>
      <c r="R209" s="170" t="s">
        <v>53</v>
      </c>
      <c r="S209" s="19"/>
      <c r="T209" s="19"/>
      <c r="U209" s="19"/>
      <c r="V209" s="19"/>
      <c r="W209" s="1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ht="23.25" customHeight="1" x14ac:dyDescent="0.25">
      <c r="A210" s="79" t="s">
        <v>444</v>
      </c>
      <c r="B210" s="171">
        <v>5970</v>
      </c>
      <c r="C210" s="171">
        <v>5970</v>
      </c>
      <c r="D210" s="130" t="s">
        <v>56</v>
      </c>
      <c r="E210" s="92" t="s">
        <v>445</v>
      </c>
      <c r="F210" s="93" t="s">
        <v>133</v>
      </c>
      <c r="G210" s="81" t="s">
        <v>59</v>
      </c>
      <c r="H210" s="83">
        <v>2.0499999999999998</v>
      </c>
      <c r="I210" s="150">
        <f t="shared" si="68"/>
        <v>58.044400000000003</v>
      </c>
      <c r="J210" s="85">
        <f t="shared" si="69"/>
        <v>118.99101999999999</v>
      </c>
      <c r="K210" s="86"/>
      <c r="L210" s="86"/>
      <c r="M210" s="19"/>
      <c r="N210" s="87"/>
      <c r="O210" s="87"/>
      <c r="P210" s="89">
        <f t="shared" si="67"/>
        <v>58.044400000000003</v>
      </c>
      <c r="Q210" s="90">
        <v>46.81</v>
      </c>
      <c r="R210" s="172" t="s">
        <v>53</v>
      </c>
      <c r="S210" s="19"/>
      <c r="T210" s="19"/>
      <c r="U210" s="19"/>
      <c r="V210" s="19"/>
      <c r="W210" s="19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154" customFormat="1" ht="38.25" customHeight="1" x14ac:dyDescent="0.2">
      <c r="A211" s="79" t="s">
        <v>446</v>
      </c>
      <c r="B211" s="81">
        <v>72131</v>
      </c>
      <c r="C211" s="133">
        <v>72131</v>
      </c>
      <c r="D211" s="130" t="s">
        <v>56</v>
      </c>
      <c r="E211" s="133"/>
      <c r="F211" s="93" t="s">
        <v>447</v>
      </c>
      <c r="G211" s="81" t="s">
        <v>59</v>
      </c>
      <c r="H211" s="83">
        <v>0</v>
      </c>
      <c r="I211" s="150">
        <v>0</v>
      </c>
      <c r="J211" s="85">
        <f t="shared" si="69"/>
        <v>0</v>
      </c>
      <c r="K211" s="152"/>
      <c r="L211" s="152"/>
      <c r="M211" s="153"/>
      <c r="N211" s="87"/>
      <c r="O211" s="87"/>
      <c r="P211" s="89">
        <f t="shared" si="67"/>
        <v>0</v>
      </c>
      <c r="Q211" s="173">
        <v>0</v>
      </c>
      <c r="R211" s="172" t="s">
        <v>53</v>
      </c>
      <c r="S211" s="174"/>
      <c r="T211" s="175"/>
      <c r="U211" s="176"/>
      <c r="V211" s="87"/>
      <c r="W211" s="153"/>
    </row>
    <row r="212" spans="1:256" ht="29.25" customHeight="1" x14ac:dyDescent="0.25">
      <c r="A212" s="79" t="s">
        <v>448</v>
      </c>
      <c r="B212" s="127">
        <v>6122</v>
      </c>
      <c r="C212" s="127">
        <v>6122</v>
      </c>
      <c r="D212" s="130" t="s">
        <v>56</v>
      </c>
      <c r="E212" s="92" t="s">
        <v>105</v>
      </c>
      <c r="F212" s="93" t="s">
        <v>106</v>
      </c>
      <c r="G212" s="81" t="s">
        <v>92</v>
      </c>
      <c r="H212" s="83">
        <v>0</v>
      </c>
      <c r="I212" s="150">
        <v>0</v>
      </c>
      <c r="J212" s="85">
        <f t="shared" si="69"/>
        <v>0</v>
      </c>
      <c r="K212" s="152"/>
      <c r="L212" s="152"/>
      <c r="M212" s="153"/>
      <c r="N212" s="87"/>
      <c r="O212" s="87"/>
      <c r="P212" s="89">
        <f t="shared" si="67"/>
        <v>0</v>
      </c>
      <c r="Q212" s="90">
        <v>0</v>
      </c>
      <c r="R212" s="172" t="s">
        <v>53</v>
      </c>
      <c r="S212" s="174"/>
      <c r="T212" s="175"/>
      <c r="U212" s="176"/>
      <c r="V212" s="87"/>
      <c r="W212" s="153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ht="33.75" customHeight="1" x14ac:dyDescent="0.25">
      <c r="A213" s="79" t="s">
        <v>449</v>
      </c>
      <c r="B213" s="81" t="s">
        <v>450</v>
      </c>
      <c r="C213" s="81" t="s">
        <v>450</v>
      </c>
      <c r="D213" s="130"/>
      <c r="E213" s="92" t="s">
        <v>451</v>
      </c>
      <c r="F213" s="93" t="s">
        <v>452</v>
      </c>
      <c r="G213" s="81" t="s">
        <v>59</v>
      </c>
      <c r="H213" s="83">
        <v>0</v>
      </c>
      <c r="I213" s="150">
        <v>0</v>
      </c>
      <c r="J213" s="85">
        <f t="shared" si="69"/>
        <v>0</v>
      </c>
      <c r="K213" s="152"/>
      <c r="L213" s="152"/>
      <c r="M213" s="153"/>
      <c r="N213" s="87"/>
      <c r="O213" s="87"/>
      <c r="P213" s="89">
        <f t="shared" si="67"/>
        <v>0</v>
      </c>
      <c r="Q213" s="90">
        <v>0</v>
      </c>
      <c r="R213" s="177"/>
      <c r="S213" s="174"/>
      <c r="T213" s="175"/>
      <c r="U213" s="176"/>
      <c r="V213" s="87"/>
      <c r="W213" s="15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s="15" customFormat="1" ht="24.75" customHeight="1" x14ac:dyDescent="0.2">
      <c r="A214" s="70" t="s">
        <v>453</v>
      </c>
      <c r="B214" s="56"/>
      <c r="C214" s="55"/>
      <c r="D214" s="123"/>
      <c r="E214" s="124"/>
      <c r="F214" s="120" t="s">
        <v>180</v>
      </c>
      <c r="G214" s="56"/>
      <c r="H214" s="72"/>
      <c r="I214" s="149"/>
      <c r="J214" s="74"/>
      <c r="K214" s="147"/>
      <c r="L214" s="147"/>
      <c r="M214" s="148"/>
      <c r="N214" s="102"/>
      <c r="O214" s="102"/>
      <c r="P214" s="104"/>
      <c r="Q214" s="105"/>
      <c r="R214" s="172"/>
      <c r="S214" s="178"/>
      <c r="T214" s="179"/>
      <c r="U214" s="180"/>
      <c r="V214" s="102"/>
      <c r="W214" s="148"/>
    </row>
    <row r="215" spans="1:256" s="154" customFormat="1" ht="42.75" customHeight="1" x14ac:dyDescent="0.2">
      <c r="A215" s="79" t="s">
        <v>454</v>
      </c>
      <c r="B215" s="127">
        <v>73888</v>
      </c>
      <c r="C215" s="127">
        <v>73888</v>
      </c>
      <c r="D215" s="130" t="s">
        <v>56</v>
      </c>
      <c r="E215" s="92"/>
      <c r="F215" s="161" t="s">
        <v>262</v>
      </c>
      <c r="G215" s="81" t="s">
        <v>42</v>
      </c>
      <c r="H215" s="83">
        <v>5</v>
      </c>
      <c r="I215" s="150">
        <f>P215</f>
        <v>1.4507999999999999</v>
      </c>
      <c r="J215" s="85">
        <f t="shared" ref="J215:J222" si="70">I215*H215</f>
        <v>7.2539999999999996</v>
      </c>
      <c r="K215" s="152"/>
      <c r="L215" s="152"/>
      <c r="M215" s="153"/>
      <c r="N215" s="87"/>
      <c r="O215" s="87"/>
      <c r="P215" s="89">
        <f t="shared" ref="P215:P216" si="71">Q215*1.24</f>
        <v>1.4507999999999999</v>
      </c>
      <c r="Q215" s="90">
        <v>1.17</v>
      </c>
      <c r="R215" s="181"/>
      <c r="S215" s="174"/>
      <c r="T215" s="175"/>
      <c r="U215" s="176"/>
      <c r="V215" s="87"/>
      <c r="W215" s="153"/>
    </row>
    <row r="216" spans="1:256" ht="30.75" customHeight="1" x14ac:dyDescent="0.25">
      <c r="A216" s="79" t="s">
        <v>455</v>
      </c>
      <c r="B216" s="127" t="s">
        <v>79</v>
      </c>
      <c r="C216" s="127" t="s">
        <v>79</v>
      </c>
      <c r="D216" s="130"/>
      <c r="E216" s="92" t="s">
        <v>239</v>
      </c>
      <c r="F216" s="93" t="s">
        <v>240</v>
      </c>
      <c r="G216" s="81" t="s">
        <v>42</v>
      </c>
      <c r="H216" s="83">
        <v>0</v>
      </c>
      <c r="I216" s="150">
        <v>0</v>
      </c>
      <c r="J216" s="85">
        <f t="shared" si="70"/>
        <v>0</v>
      </c>
      <c r="K216" s="152"/>
      <c r="L216" s="152"/>
      <c r="M216" s="153"/>
      <c r="N216" s="87"/>
      <c r="O216" s="87"/>
      <c r="P216" s="89">
        <f t="shared" si="71"/>
        <v>0</v>
      </c>
      <c r="Q216" s="90">
        <v>0</v>
      </c>
      <c r="R216" s="181"/>
      <c r="S216" s="174"/>
      <c r="T216" s="175"/>
      <c r="U216" s="176"/>
      <c r="V216" s="87"/>
      <c r="W216" s="153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ht="33" customHeight="1" x14ac:dyDescent="0.25">
      <c r="A217" s="79" t="s">
        <v>456</v>
      </c>
      <c r="B217" s="127" t="s">
        <v>79</v>
      </c>
      <c r="C217" s="127" t="s">
        <v>79</v>
      </c>
      <c r="D217" s="130"/>
      <c r="E217" s="92" t="s">
        <v>242</v>
      </c>
      <c r="F217" s="93" t="s">
        <v>243</v>
      </c>
      <c r="G217" s="81" t="s">
        <v>244</v>
      </c>
      <c r="H217" s="83">
        <v>0</v>
      </c>
      <c r="I217" s="150">
        <v>0</v>
      </c>
      <c r="J217" s="85">
        <f t="shared" si="70"/>
        <v>0</v>
      </c>
      <c r="K217" s="152"/>
      <c r="L217" s="152"/>
      <c r="M217" s="153"/>
      <c r="N217" s="87"/>
      <c r="O217" s="87"/>
      <c r="P217" s="89">
        <v>0</v>
      </c>
      <c r="Q217" s="90">
        <v>0</v>
      </c>
      <c r="R217" s="181"/>
      <c r="S217" s="174"/>
      <c r="T217" s="175"/>
      <c r="U217" s="176"/>
      <c r="V217" s="87"/>
      <c r="W217" s="153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ht="33" customHeight="1" x14ac:dyDescent="0.25">
      <c r="A218" s="79" t="s">
        <v>457</v>
      </c>
      <c r="B218" s="81">
        <v>74145</v>
      </c>
      <c r="C218" s="127">
        <v>74145</v>
      </c>
      <c r="D218" s="130" t="s">
        <v>56</v>
      </c>
      <c r="E218" s="92" t="s">
        <v>458</v>
      </c>
      <c r="F218" s="93" t="s">
        <v>459</v>
      </c>
      <c r="G218" s="81" t="s">
        <v>59</v>
      </c>
      <c r="H218" s="83">
        <v>0</v>
      </c>
      <c r="I218" s="150">
        <v>0</v>
      </c>
      <c r="J218" s="85">
        <f t="shared" si="70"/>
        <v>0</v>
      </c>
      <c r="K218" s="152"/>
      <c r="L218" s="152"/>
      <c r="M218" s="153"/>
      <c r="N218" s="87"/>
      <c r="O218" s="87"/>
      <c r="P218" s="89">
        <v>0</v>
      </c>
      <c r="Q218" s="90">
        <v>0</v>
      </c>
      <c r="R218" s="181"/>
      <c r="S218" s="174"/>
      <c r="T218" s="175"/>
      <c r="U218" s="176"/>
      <c r="V218" s="87"/>
      <c r="W218" s="153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ht="34.5" x14ac:dyDescent="0.25">
      <c r="A219" s="79" t="s">
        <v>460</v>
      </c>
      <c r="B219" s="81" t="s">
        <v>79</v>
      </c>
      <c r="C219" s="81" t="s">
        <v>79</v>
      </c>
      <c r="D219" s="130"/>
      <c r="E219" s="92" t="s">
        <v>461</v>
      </c>
      <c r="F219" s="93" t="s">
        <v>462</v>
      </c>
      <c r="G219" s="81" t="s">
        <v>25</v>
      </c>
      <c r="H219" s="83">
        <v>0</v>
      </c>
      <c r="I219" s="150">
        <v>0</v>
      </c>
      <c r="J219" s="85">
        <f t="shared" si="70"/>
        <v>0</v>
      </c>
      <c r="K219" s="152"/>
      <c r="L219" s="152"/>
      <c r="M219" s="153"/>
      <c r="N219" s="87"/>
      <c r="O219" s="87"/>
      <c r="P219" s="89">
        <v>0</v>
      </c>
      <c r="Q219" s="90">
        <v>0</v>
      </c>
      <c r="R219" s="181"/>
      <c r="S219" s="174"/>
      <c r="T219" s="175"/>
      <c r="U219" s="176"/>
      <c r="V219" s="87"/>
      <c r="W219" s="153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ht="43.5" customHeight="1" x14ac:dyDescent="0.25">
      <c r="A220" s="79" t="s">
        <v>463</v>
      </c>
      <c r="B220" s="81" t="s">
        <v>79</v>
      </c>
      <c r="C220" s="81" t="s">
        <v>79</v>
      </c>
      <c r="D220" s="130"/>
      <c r="E220" s="92" t="s">
        <v>464</v>
      </c>
      <c r="F220" s="93" t="s">
        <v>465</v>
      </c>
      <c r="G220" s="81" t="s">
        <v>25</v>
      </c>
      <c r="H220" s="83">
        <v>1</v>
      </c>
      <c r="I220" s="150">
        <v>3268.29</v>
      </c>
      <c r="J220" s="85">
        <f t="shared" si="70"/>
        <v>3268.29</v>
      </c>
      <c r="K220" s="152"/>
      <c r="L220" s="152"/>
      <c r="M220" s="153"/>
      <c r="N220" s="87"/>
      <c r="O220" s="87"/>
      <c r="P220" s="89">
        <v>0</v>
      </c>
      <c r="Q220" s="90">
        <v>2635.72</v>
      </c>
      <c r="R220" s="181"/>
      <c r="S220" s="174"/>
      <c r="T220" s="175"/>
      <c r="U220" s="176"/>
      <c r="V220" s="87"/>
      <c r="W220" s="153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ht="34.5" x14ac:dyDescent="0.25">
      <c r="A221" s="79" t="s">
        <v>466</v>
      </c>
      <c r="B221" s="81" t="s">
        <v>79</v>
      </c>
      <c r="C221" s="81" t="s">
        <v>79</v>
      </c>
      <c r="D221" s="130"/>
      <c r="E221" s="92" t="s">
        <v>467</v>
      </c>
      <c r="F221" s="93" t="s">
        <v>468</v>
      </c>
      <c r="G221" s="81" t="s">
        <v>25</v>
      </c>
      <c r="H221" s="83">
        <v>0</v>
      </c>
      <c r="I221" s="150">
        <v>0</v>
      </c>
      <c r="J221" s="85">
        <f t="shared" si="70"/>
        <v>0</v>
      </c>
      <c r="K221" s="152"/>
      <c r="L221" s="152"/>
      <c r="M221" s="153"/>
      <c r="N221" s="87"/>
      <c r="O221" s="87"/>
      <c r="P221" s="89">
        <v>0</v>
      </c>
      <c r="Q221" s="90">
        <v>0</v>
      </c>
      <c r="R221" s="181"/>
      <c r="S221" s="174"/>
      <c r="T221" s="175"/>
      <c r="U221" s="176"/>
      <c r="V221" s="87"/>
      <c r="W221" s="153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:256" ht="42.75" customHeight="1" x14ac:dyDescent="0.25">
      <c r="A222" s="79" t="s">
        <v>469</v>
      </c>
      <c r="B222" s="81" t="s">
        <v>79</v>
      </c>
      <c r="C222" s="81" t="s">
        <v>79</v>
      </c>
      <c r="D222" s="130"/>
      <c r="E222" s="92" t="s">
        <v>470</v>
      </c>
      <c r="F222" s="93" t="s">
        <v>471</v>
      </c>
      <c r="G222" s="81" t="s">
        <v>25</v>
      </c>
      <c r="H222" s="83">
        <v>0</v>
      </c>
      <c r="I222" s="150">
        <f>P222</f>
        <v>0</v>
      </c>
      <c r="J222" s="85">
        <f t="shared" si="70"/>
        <v>0</v>
      </c>
      <c r="K222" s="152"/>
      <c r="L222" s="152"/>
      <c r="M222" s="153"/>
      <c r="N222" s="87"/>
      <c r="O222" s="87"/>
      <c r="P222" s="89">
        <f>Q222*1.24</f>
        <v>0</v>
      </c>
      <c r="Q222" s="90">
        <v>0</v>
      </c>
      <c r="R222" s="177"/>
      <c r="S222" s="174"/>
      <c r="T222" s="175"/>
      <c r="U222" s="176"/>
      <c r="V222" s="87"/>
      <c r="W222" s="153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s="15" customFormat="1" ht="20.25" customHeight="1" x14ac:dyDescent="0.2">
      <c r="A223" s="70" t="s">
        <v>472</v>
      </c>
      <c r="B223" s="56"/>
      <c r="C223" s="55"/>
      <c r="D223" s="123"/>
      <c r="E223" s="124"/>
      <c r="F223" s="120" t="s">
        <v>156</v>
      </c>
      <c r="G223" s="56"/>
      <c r="H223" s="72"/>
      <c r="I223" s="149"/>
      <c r="J223" s="74"/>
      <c r="K223" s="147"/>
      <c r="L223" s="147"/>
      <c r="M223" s="148"/>
      <c r="N223" s="102"/>
      <c r="O223" s="102"/>
      <c r="P223" s="104"/>
      <c r="Q223" s="105"/>
      <c r="R223" s="181"/>
      <c r="S223" s="178"/>
      <c r="T223" s="179"/>
      <c r="U223" s="180"/>
      <c r="V223" s="102"/>
      <c r="W223" s="148"/>
    </row>
    <row r="224" spans="1:256" s="154" customFormat="1" ht="19.5" customHeight="1" x14ac:dyDescent="0.2">
      <c r="A224" s="79" t="s">
        <v>473</v>
      </c>
      <c r="B224" s="81" t="s">
        <v>79</v>
      </c>
      <c r="C224" s="127" t="s">
        <v>79</v>
      </c>
      <c r="D224" s="130"/>
      <c r="E224" s="92" t="s">
        <v>158</v>
      </c>
      <c r="F224" s="93" t="s">
        <v>159</v>
      </c>
      <c r="G224" s="81" t="s">
        <v>59</v>
      </c>
      <c r="H224" s="83">
        <v>0</v>
      </c>
      <c r="I224" s="84">
        <v>0</v>
      </c>
      <c r="J224" s="85">
        <f t="shared" ref="J224:J225" si="72">H224*I224</f>
        <v>0</v>
      </c>
      <c r="K224" s="152"/>
      <c r="L224" s="152"/>
      <c r="M224" s="153"/>
      <c r="N224" s="87"/>
      <c r="O224" s="87"/>
      <c r="P224" s="89">
        <f>Q224*1.2418</f>
        <v>0</v>
      </c>
      <c r="Q224" s="90">
        <v>0</v>
      </c>
      <c r="R224" s="181" t="s">
        <v>53</v>
      </c>
      <c r="S224" s="174"/>
      <c r="T224" s="175"/>
      <c r="U224" s="176"/>
      <c r="V224" s="87"/>
      <c r="W224" s="153"/>
    </row>
    <row r="225" spans="1:256" s="154" customFormat="1" ht="24" customHeight="1" x14ac:dyDescent="0.2">
      <c r="A225" s="79" t="s">
        <v>474</v>
      </c>
      <c r="B225" s="81">
        <v>9537</v>
      </c>
      <c r="C225" s="127">
        <v>9537</v>
      </c>
      <c r="D225" s="130" t="s">
        <v>56</v>
      </c>
      <c r="E225" s="92" t="s">
        <v>161</v>
      </c>
      <c r="F225" s="93" t="s">
        <v>162</v>
      </c>
      <c r="G225" s="81" t="s">
        <v>59</v>
      </c>
      <c r="H225" s="83">
        <v>5</v>
      </c>
      <c r="I225" s="84">
        <f>P225</f>
        <v>2.0832000000000002</v>
      </c>
      <c r="J225" s="85">
        <f t="shared" si="72"/>
        <v>10.416</v>
      </c>
      <c r="K225" s="152"/>
      <c r="L225" s="152"/>
      <c r="M225" s="153"/>
      <c r="N225" s="87"/>
      <c r="O225" s="87"/>
      <c r="P225" s="89">
        <f>Q225*1.24</f>
        <v>2.0832000000000002</v>
      </c>
      <c r="Q225" s="90">
        <v>1.6800000000000002</v>
      </c>
      <c r="R225" s="181"/>
      <c r="S225" s="174"/>
      <c r="T225" s="175"/>
      <c r="U225" s="176"/>
      <c r="V225" s="87"/>
      <c r="W225" s="153"/>
    </row>
    <row r="226" spans="1:256" ht="20.25" customHeight="1" x14ac:dyDescent="0.25">
      <c r="A226" s="79" t="s">
        <v>475</v>
      </c>
      <c r="B226" s="81" t="s">
        <v>79</v>
      </c>
      <c r="C226" s="81" t="s">
        <v>79</v>
      </c>
      <c r="D226" s="130"/>
      <c r="E226" s="92" t="s">
        <v>476</v>
      </c>
      <c r="F226" s="93" t="s">
        <v>477</v>
      </c>
      <c r="G226" s="81" t="s">
        <v>25</v>
      </c>
      <c r="H226" s="83">
        <v>1</v>
      </c>
      <c r="I226" s="150">
        <v>40.15</v>
      </c>
      <c r="J226" s="85">
        <f>I226*H226</f>
        <v>40.15</v>
      </c>
      <c r="K226" s="152"/>
      <c r="L226" s="152"/>
      <c r="M226" s="153"/>
      <c r="N226" s="87"/>
      <c r="O226" s="87"/>
      <c r="P226" s="89">
        <v>34.315900999999997</v>
      </c>
      <c r="Q226" s="90">
        <v>32.380000000000003</v>
      </c>
      <c r="R226" s="181"/>
      <c r="S226" s="174"/>
      <c r="T226" s="175"/>
      <c r="U226" s="176"/>
      <c r="V226" s="87"/>
      <c r="W226" s="153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ht="15" x14ac:dyDescent="0.25">
      <c r="A227" s="111"/>
      <c r="B227" s="114"/>
      <c r="C227" s="114"/>
      <c r="D227" s="142"/>
      <c r="E227" s="143"/>
      <c r="F227" s="135"/>
      <c r="G227" s="114"/>
      <c r="H227" s="117"/>
      <c r="I227" s="163"/>
      <c r="J227" s="119"/>
      <c r="K227" s="152"/>
      <c r="L227" s="152"/>
      <c r="M227" s="153"/>
      <c r="N227" s="87"/>
      <c r="O227" s="87"/>
      <c r="P227" s="89"/>
      <c r="Q227" s="90"/>
      <c r="R227" s="170"/>
      <c r="S227" s="174"/>
      <c r="T227" s="175"/>
      <c r="U227" s="176"/>
      <c r="V227" s="87"/>
      <c r="W227" s="153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ht="36.75" customHeight="1" x14ac:dyDescent="0.25">
      <c r="A228" s="70" t="s">
        <v>478</v>
      </c>
      <c r="B228" s="56"/>
      <c r="C228" s="55"/>
      <c r="D228" s="123"/>
      <c r="E228" s="124"/>
      <c r="F228" s="120" t="s">
        <v>479</v>
      </c>
      <c r="G228" s="56" t="s">
        <v>25</v>
      </c>
      <c r="H228" s="72">
        <v>1</v>
      </c>
      <c r="I228" s="182">
        <f>J229</f>
        <v>0</v>
      </c>
      <c r="J228" s="74">
        <f>I228*H228</f>
        <v>0</v>
      </c>
      <c r="K228" s="86"/>
      <c r="L228" s="86"/>
      <c r="M228" s="19"/>
      <c r="N228" s="19"/>
      <c r="O228" s="19"/>
      <c r="P228" s="50"/>
      <c r="Q228" s="51"/>
      <c r="R228" s="78"/>
      <c r="S228" s="19"/>
      <c r="T228" s="19"/>
      <c r="U228" s="19"/>
      <c r="V228" s="19"/>
      <c r="W228" s="19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75" customFormat="1" ht="19.5" customHeight="1" x14ac:dyDescent="0.2">
      <c r="A229" s="183" t="s">
        <v>480</v>
      </c>
      <c r="B229" s="123"/>
      <c r="C229" s="55"/>
      <c r="D229" s="123"/>
      <c r="E229" s="123"/>
      <c r="F229" s="120" t="s">
        <v>52</v>
      </c>
      <c r="G229" s="56"/>
      <c r="H229" s="72"/>
      <c r="I229" s="73"/>
      <c r="J229" s="184">
        <f>SUM(J230:J256)</f>
        <v>0</v>
      </c>
      <c r="K229" s="185"/>
      <c r="L229" s="185"/>
      <c r="M229" s="101"/>
      <c r="N229" s="186"/>
      <c r="O229" s="186"/>
      <c r="P229" s="104"/>
      <c r="Q229" s="126"/>
      <c r="R229" s="52" t="s">
        <v>53</v>
      </c>
    </row>
    <row r="230" spans="1:256" ht="36" customHeight="1" x14ac:dyDescent="0.25">
      <c r="A230" s="187" t="s">
        <v>481</v>
      </c>
      <c r="B230" s="81" t="s">
        <v>55</v>
      </c>
      <c r="C230" s="127" t="s">
        <v>55</v>
      </c>
      <c r="D230" s="128" t="s">
        <v>56</v>
      </c>
      <c r="E230" s="130" t="s">
        <v>57</v>
      </c>
      <c r="F230" s="93" t="s">
        <v>58</v>
      </c>
      <c r="G230" s="81" t="s">
        <v>59</v>
      </c>
      <c r="H230" s="83">
        <v>0</v>
      </c>
      <c r="I230" s="84">
        <v>0</v>
      </c>
      <c r="J230" s="85">
        <f t="shared" ref="J230:J231" si="73">H230*I230</f>
        <v>0</v>
      </c>
      <c r="K230" s="19"/>
      <c r="L230" s="19"/>
      <c r="M230" s="19"/>
      <c r="N230" s="19"/>
      <c r="O230" s="19"/>
      <c r="P230" s="89">
        <f t="shared" ref="P230:P231" si="74">Q230*1.24</f>
        <v>0</v>
      </c>
      <c r="Q230" s="90">
        <v>0</v>
      </c>
      <c r="R230" s="52" t="s">
        <v>53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ht="24" customHeight="1" x14ac:dyDescent="0.25">
      <c r="A231" s="79" t="s">
        <v>482</v>
      </c>
      <c r="B231" s="81">
        <v>73822</v>
      </c>
      <c r="C231" s="127">
        <v>73822</v>
      </c>
      <c r="D231" s="130" t="s">
        <v>56</v>
      </c>
      <c r="E231" s="81" t="s">
        <v>62</v>
      </c>
      <c r="F231" s="93" t="s">
        <v>63</v>
      </c>
      <c r="G231" s="81" t="s">
        <v>59</v>
      </c>
      <c r="H231" s="83">
        <v>0</v>
      </c>
      <c r="I231" s="84">
        <v>0</v>
      </c>
      <c r="J231" s="85">
        <f t="shared" si="73"/>
        <v>0</v>
      </c>
      <c r="K231" s="19"/>
      <c r="L231" s="19"/>
      <c r="M231" s="19"/>
      <c r="N231" s="19"/>
      <c r="O231" s="19"/>
      <c r="P231" s="89">
        <f t="shared" si="74"/>
        <v>0</v>
      </c>
      <c r="Q231" s="90">
        <v>0</v>
      </c>
      <c r="R231" s="78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75" customFormat="1" ht="16.5" customHeight="1" x14ac:dyDescent="0.2">
      <c r="A232" s="70" t="s">
        <v>483</v>
      </c>
      <c r="B232" s="56"/>
      <c r="C232" s="55"/>
      <c r="D232" s="56"/>
      <c r="E232" s="56"/>
      <c r="F232" s="120" t="s">
        <v>75</v>
      </c>
      <c r="G232" s="56"/>
      <c r="H232" s="72"/>
      <c r="I232" s="84"/>
      <c r="J232" s="85"/>
      <c r="K232" s="101"/>
      <c r="L232" s="101"/>
      <c r="M232" s="101"/>
      <c r="N232" s="101"/>
      <c r="O232" s="101"/>
      <c r="P232" s="104"/>
      <c r="Q232" s="126"/>
      <c r="R232" s="52"/>
    </row>
    <row r="233" spans="1:256" ht="28.5" customHeight="1" x14ac:dyDescent="0.25">
      <c r="A233" s="79" t="s">
        <v>484</v>
      </c>
      <c r="B233" s="81" t="s">
        <v>79</v>
      </c>
      <c r="C233" s="127" t="s">
        <v>79</v>
      </c>
      <c r="D233" s="81"/>
      <c r="E233" s="81" t="s">
        <v>485</v>
      </c>
      <c r="F233" s="93" t="s">
        <v>486</v>
      </c>
      <c r="G233" s="81" t="s">
        <v>25</v>
      </c>
      <c r="H233" s="83">
        <v>0</v>
      </c>
      <c r="I233" s="84">
        <f>P233</f>
        <v>0</v>
      </c>
      <c r="J233" s="85">
        <f t="shared" ref="J233:J235" si="75">H233*I233</f>
        <v>0</v>
      </c>
      <c r="K233" s="19"/>
      <c r="L233" s="19"/>
      <c r="M233" s="19"/>
      <c r="N233" s="19"/>
      <c r="O233" s="19"/>
      <c r="P233" s="89">
        <f t="shared" ref="P233:P234" si="76">Q233*1.24</f>
        <v>0</v>
      </c>
      <c r="Q233" s="51">
        <v>0</v>
      </c>
      <c r="R233" s="52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ht="30.75" customHeight="1" x14ac:dyDescent="0.25">
      <c r="A234" s="79" t="s">
        <v>487</v>
      </c>
      <c r="B234" s="81" t="s">
        <v>79</v>
      </c>
      <c r="C234" s="127" t="s">
        <v>79</v>
      </c>
      <c r="D234" s="81"/>
      <c r="E234" s="81" t="s">
        <v>488</v>
      </c>
      <c r="F234" s="93" t="s">
        <v>489</v>
      </c>
      <c r="G234" s="81" t="s">
        <v>25</v>
      </c>
      <c r="H234" s="83">
        <v>0</v>
      </c>
      <c r="I234" s="84">
        <v>0</v>
      </c>
      <c r="J234" s="85">
        <f t="shared" si="75"/>
        <v>0</v>
      </c>
      <c r="K234" s="19"/>
      <c r="L234" s="19"/>
      <c r="M234" s="19"/>
      <c r="N234" s="19"/>
      <c r="O234" s="19"/>
      <c r="P234" s="89">
        <f t="shared" si="76"/>
        <v>0</v>
      </c>
      <c r="Q234" s="51">
        <v>0</v>
      </c>
      <c r="R234" s="52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ht="18.75" customHeight="1" x14ac:dyDescent="0.25">
      <c r="A235" s="79" t="s">
        <v>490</v>
      </c>
      <c r="B235" s="81">
        <v>74051</v>
      </c>
      <c r="C235" s="127">
        <v>74051</v>
      </c>
      <c r="D235" s="81" t="s">
        <v>108</v>
      </c>
      <c r="E235" s="81" t="s">
        <v>491</v>
      </c>
      <c r="F235" s="93" t="s">
        <v>492</v>
      </c>
      <c r="G235" s="81" t="s">
        <v>25</v>
      </c>
      <c r="H235" s="83">
        <v>0</v>
      </c>
      <c r="I235" s="84">
        <v>0</v>
      </c>
      <c r="J235" s="85">
        <f t="shared" si="75"/>
        <v>0</v>
      </c>
      <c r="K235" s="19"/>
      <c r="L235" s="19"/>
      <c r="M235" s="19"/>
      <c r="N235" s="19"/>
      <c r="O235" s="19"/>
      <c r="P235" s="89">
        <v>0</v>
      </c>
      <c r="Q235" s="51">
        <v>0</v>
      </c>
      <c r="R235" s="78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s="75" customFormat="1" ht="15.75" customHeight="1" x14ac:dyDescent="0.2">
      <c r="A236" s="70" t="s">
        <v>493</v>
      </c>
      <c r="B236" s="56"/>
      <c r="C236" s="55"/>
      <c r="D236" s="56"/>
      <c r="E236" s="56"/>
      <c r="F236" s="120" t="s">
        <v>494</v>
      </c>
      <c r="G236" s="56"/>
      <c r="H236" s="72"/>
      <c r="I236" s="73"/>
      <c r="J236" s="188"/>
      <c r="P236" s="104"/>
      <c r="Q236" s="126"/>
      <c r="R236" s="52" t="s">
        <v>53</v>
      </c>
    </row>
    <row r="237" spans="1:256" ht="35.25" customHeight="1" x14ac:dyDescent="0.25">
      <c r="A237" s="79" t="s">
        <v>495</v>
      </c>
      <c r="B237" s="81" t="s">
        <v>55</v>
      </c>
      <c r="C237" s="81" t="s">
        <v>55</v>
      </c>
      <c r="D237" s="130" t="s">
        <v>86</v>
      </c>
      <c r="E237" s="81" t="s">
        <v>87</v>
      </c>
      <c r="F237" s="93" t="s">
        <v>58</v>
      </c>
      <c r="G237" s="81" t="s">
        <v>59</v>
      </c>
      <c r="H237" s="83">
        <v>0</v>
      </c>
      <c r="I237" s="84">
        <v>0</v>
      </c>
      <c r="J237" s="85">
        <f>I237*H237</f>
        <v>0</v>
      </c>
      <c r="K237"/>
      <c r="L237"/>
      <c r="M237"/>
      <c r="N237"/>
      <c r="O237"/>
      <c r="P237" s="89">
        <f t="shared" ref="P237:P246" si="77">Q237*1.24</f>
        <v>0</v>
      </c>
      <c r="Q237" s="90">
        <v>0</v>
      </c>
      <c r="R237" s="52" t="s">
        <v>53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ht="36.75" customHeight="1" x14ac:dyDescent="0.25">
      <c r="A238" s="79" t="s">
        <v>496</v>
      </c>
      <c r="B238" s="81">
        <v>78018</v>
      </c>
      <c r="C238" s="127">
        <v>78018</v>
      </c>
      <c r="D238" s="130" t="s">
        <v>56</v>
      </c>
      <c r="E238" s="81" t="s">
        <v>90</v>
      </c>
      <c r="F238" s="93" t="s">
        <v>91</v>
      </c>
      <c r="G238" s="81" t="s">
        <v>92</v>
      </c>
      <c r="H238" s="83">
        <v>0</v>
      </c>
      <c r="I238" s="84">
        <f t="shared" ref="I238:I246" si="78">P238</f>
        <v>0</v>
      </c>
      <c r="J238" s="85">
        <v>0</v>
      </c>
      <c r="K238"/>
      <c r="L238"/>
      <c r="M238"/>
      <c r="N238"/>
      <c r="O238"/>
      <c r="P238" s="89">
        <f t="shared" si="77"/>
        <v>0</v>
      </c>
      <c r="Q238" s="90">
        <v>0</v>
      </c>
      <c r="R238" s="52" t="s">
        <v>53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ht="32.25" customHeight="1" x14ac:dyDescent="0.25">
      <c r="A239" s="79" t="s">
        <v>497</v>
      </c>
      <c r="B239" s="81">
        <v>72920</v>
      </c>
      <c r="C239" s="127" t="s">
        <v>94</v>
      </c>
      <c r="D239" s="130" t="s">
        <v>95</v>
      </c>
      <c r="E239" s="81" t="s">
        <v>96</v>
      </c>
      <c r="F239" s="93" t="s">
        <v>97</v>
      </c>
      <c r="G239" s="81" t="s">
        <v>92</v>
      </c>
      <c r="H239" s="83">
        <v>0</v>
      </c>
      <c r="I239" s="84">
        <f t="shared" si="78"/>
        <v>0</v>
      </c>
      <c r="J239" s="85">
        <f t="shared" ref="J239:J240" si="79">H239*I239</f>
        <v>0</v>
      </c>
      <c r="K239"/>
      <c r="L239"/>
      <c r="M239"/>
      <c r="N239"/>
      <c r="O239"/>
      <c r="P239" s="89">
        <f t="shared" si="77"/>
        <v>0</v>
      </c>
      <c r="Q239" s="90">
        <v>0</v>
      </c>
      <c r="R239" s="52" t="s">
        <v>53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ht="30" customHeight="1" x14ac:dyDescent="0.25">
      <c r="A240" s="79" t="s">
        <v>498</v>
      </c>
      <c r="B240" s="81">
        <v>73447</v>
      </c>
      <c r="C240" s="81">
        <v>73447</v>
      </c>
      <c r="D240" s="81"/>
      <c r="E240" s="81" t="s">
        <v>99</v>
      </c>
      <c r="F240" s="93" t="s">
        <v>499</v>
      </c>
      <c r="G240" s="81" t="s">
        <v>92</v>
      </c>
      <c r="H240" s="83">
        <v>0</v>
      </c>
      <c r="I240" s="84">
        <f t="shared" si="78"/>
        <v>0</v>
      </c>
      <c r="J240" s="85">
        <f t="shared" si="79"/>
        <v>0</v>
      </c>
      <c r="K240"/>
      <c r="L240"/>
      <c r="M240"/>
      <c r="N240"/>
      <c r="O240"/>
      <c r="P240" s="89">
        <f t="shared" si="77"/>
        <v>0</v>
      </c>
      <c r="Q240" s="51">
        <v>0</v>
      </c>
      <c r="R240" s="52" t="s">
        <v>53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ht="35.25" customHeight="1" x14ac:dyDescent="0.25">
      <c r="A241" s="79" t="s">
        <v>500</v>
      </c>
      <c r="B241" s="133">
        <v>73406</v>
      </c>
      <c r="C241" s="133">
        <v>73406</v>
      </c>
      <c r="D241" s="130" t="s">
        <v>95</v>
      </c>
      <c r="E241" s="81" t="s">
        <v>442</v>
      </c>
      <c r="F241" s="93" t="s">
        <v>501</v>
      </c>
      <c r="G241" s="81" t="s">
        <v>92</v>
      </c>
      <c r="H241" s="83">
        <v>0</v>
      </c>
      <c r="I241" s="150">
        <f t="shared" si="78"/>
        <v>0</v>
      </c>
      <c r="J241" s="85">
        <f t="shared" ref="J241:J242" si="80">I241*H241</f>
        <v>0</v>
      </c>
      <c r="K241"/>
      <c r="L241"/>
      <c r="M241"/>
      <c r="N241"/>
      <c r="O241"/>
      <c r="P241" s="89">
        <f t="shared" si="77"/>
        <v>0</v>
      </c>
      <c r="Q241" s="51">
        <v>0</v>
      </c>
      <c r="R241" s="52" t="s">
        <v>53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ht="26.25" customHeight="1" x14ac:dyDescent="0.25">
      <c r="A242" s="79" t="s">
        <v>502</v>
      </c>
      <c r="B242" s="171">
        <v>5970</v>
      </c>
      <c r="C242" s="171">
        <v>5970</v>
      </c>
      <c r="D242" s="130" t="s">
        <v>56</v>
      </c>
      <c r="E242" s="81" t="s">
        <v>445</v>
      </c>
      <c r="F242" s="93" t="s">
        <v>133</v>
      </c>
      <c r="G242" s="81" t="s">
        <v>59</v>
      </c>
      <c r="H242" s="83">
        <v>0</v>
      </c>
      <c r="I242" s="150">
        <f t="shared" si="78"/>
        <v>0</v>
      </c>
      <c r="J242" s="85">
        <f t="shared" si="80"/>
        <v>0</v>
      </c>
      <c r="K242"/>
      <c r="L242"/>
      <c r="M242"/>
      <c r="N242"/>
      <c r="O242"/>
      <c r="P242" s="89">
        <f t="shared" si="77"/>
        <v>0</v>
      </c>
      <c r="Q242" s="51">
        <v>0</v>
      </c>
      <c r="R242" s="52" t="s">
        <v>53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ht="36" customHeight="1" x14ac:dyDescent="0.25">
      <c r="A243" s="79" t="s">
        <v>503</v>
      </c>
      <c r="B243" s="81">
        <v>72132</v>
      </c>
      <c r="C243" s="81">
        <v>72132</v>
      </c>
      <c r="D243" s="81"/>
      <c r="E243" s="81" t="s">
        <v>504</v>
      </c>
      <c r="F243" s="93" t="s">
        <v>377</v>
      </c>
      <c r="G243" s="81" t="s">
        <v>59</v>
      </c>
      <c r="H243" s="83">
        <v>0</v>
      </c>
      <c r="I243" s="84">
        <f t="shared" si="78"/>
        <v>0</v>
      </c>
      <c r="J243" s="156">
        <f t="shared" ref="J243:J245" si="81">H243*I243</f>
        <v>0</v>
      </c>
      <c r="K243"/>
      <c r="L243"/>
      <c r="M243"/>
      <c r="N243"/>
      <c r="O243"/>
      <c r="P243" s="89">
        <f t="shared" si="77"/>
        <v>0</v>
      </c>
      <c r="Q243" s="51">
        <v>0</v>
      </c>
      <c r="R243" s="52" t="s">
        <v>53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ht="69.75" customHeight="1" x14ac:dyDescent="0.25">
      <c r="A244" s="79" t="s">
        <v>505</v>
      </c>
      <c r="B244" s="81">
        <v>87864</v>
      </c>
      <c r="C244" s="133">
        <v>87864</v>
      </c>
      <c r="D244" s="130" t="s">
        <v>108</v>
      </c>
      <c r="E244" s="81" t="s">
        <v>109</v>
      </c>
      <c r="F244" s="93" t="s">
        <v>506</v>
      </c>
      <c r="G244" s="81" t="s">
        <v>59</v>
      </c>
      <c r="H244" s="83">
        <v>0</v>
      </c>
      <c r="I244" s="84">
        <f t="shared" si="78"/>
        <v>0</v>
      </c>
      <c r="J244" s="85">
        <f t="shared" si="81"/>
        <v>0</v>
      </c>
      <c r="K244"/>
      <c r="L244"/>
      <c r="M244"/>
      <c r="N244"/>
      <c r="O244"/>
      <c r="P244" s="89">
        <f t="shared" si="77"/>
        <v>0</v>
      </c>
      <c r="Q244" s="90">
        <v>0</v>
      </c>
      <c r="R244" s="52" t="s">
        <v>53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ht="58.5" customHeight="1" x14ac:dyDescent="0.25">
      <c r="A245" s="79" t="s">
        <v>507</v>
      </c>
      <c r="B245" s="81">
        <v>87529</v>
      </c>
      <c r="C245" s="133">
        <v>87529</v>
      </c>
      <c r="D245" s="130" t="s">
        <v>56</v>
      </c>
      <c r="E245" s="81" t="s">
        <v>112</v>
      </c>
      <c r="F245" s="93" t="s">
        <v>508</v>
      </c>
      <c r="G245" s="81" t="s">
        <v>59</v>
      </c>
      <c r="H245" s="83">
        <v>0</v>
      </c>
      <c r="I245" s="84">
        <f t="shared" si="78"/>
        <v>0</v>
      </c>
      <c r="J245" s="85">
        <f t="shared" si="81"/>
        <v>0</v>
      </c>
      <c r="K245"/>
      <c r="L245"/>
      <c r="M245"/>
      <c r="N245"/>
      <c r="O245"/>
      <c r="P245" s="89">
        <f t="shared" si="77"/>
        <v>0</v>
      </c>
      <c r="Q245" s="90">
        <v>0</v>
      </c>
      <c r="R245" s="52" t="s">
        <v>53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ht="29.25" customHeight="1" x14ac:dyDescent="0.25">
      <c r="A246" s="79" t="s">
        <v>509</v>
      </c>
      <c r="B246" s="81">
        <v>73415</v>
      </c>
      <c r="C246" s="127">
        <v>73415</v>
      </c>
      <c r="D246" s="130" t="s">
        <v>56</v>
      </c>
      <c r="E246" s="81" t="s">
        <v>400</v>
      </c>
      <c r="F246" s="93" t="s">
        <v>510</v>
      </c>
      <c r="G246" s="81" t="s">
        <v>59</v>
      </c>
      <c r="H246" s="83">
        <v>0</v>
      </c>
      <c r="I246" s="150">
        <f t="shared" si="78"/>
        <v>0</v>
      </c>
      <c r="J246" s="85">
        <f>I246*H246</f>
        <v>0</v>
      </c>
      <c r="K246"/>
      <c r="L246"/>
      <c r="M246"/>
      <c r="N246"/>
      <c r="O246"/>
      <c r="P246" s="89">
        <f t="shared" si="77"/>
        <v>0</v>
      </c>
      <c r="Q246" s="90">
        <v>0</v>
      </c>
      <c r="R246" s="78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s="75" customFormat="1" ht="18.75" customHeight="1" x14ac:dyDescent="0.2">
      <c r="A247" s="70" t="s">
        <v>511</v>
      </c>
      <c r="B247" s="56"/>
      <c r="C247" s="55"/>
      <c r="D247" s="56"/>
      <c r="E247" s="56"/>
      <c r="F247" s="120" t="s">
        <v>512</v>
      </c>
      <c r="G247" s="56"/>
      <c r="H247" s="72"/>
      <c r="I247" s="73"/>
      <c r="J247" s="188"/>
      <c r="P247" s="165"/>
      <c r="Q247" s="126"/>
      <c r="R247" s="52"/>
    </row>
    <row r="248" spans="1:256" ht="29.25" customHeight="1" x14ac:dyDescent="0.25">
      <c r="A248" s="79" t="s">
        <v>513</v>
      </c>
      <c r="B248" s="81">
        <v>73965</v>
      </c>
      <c r="C248" s="127">
        <v>73965</v>
      </c>
      <c r="D248" s="130" t="s">
        <v>172</v>
      </c>
      <c r="E248" s="81" t="s">
        <v>173</v>
      </c>
      <c r="F248" s="93" t="s">
        <v>284</v>
      </c>
      <c r="G248" s="81" t="s">
        <v>92</v>
      </c>
      <c r="H248" s="83">
        <v>0</v>
      </c>
      <c r="I248" s="84">
        <v>0</v>
      </c>
      <c r="J248" s="85">
        <f t="shared" ref="J248:J250" si="82">H248*I248</f>
        <v>0</v>
      </c>
      <c r="K248"/>
      <c r="L248"/>
      <c r="M248"/>
      <c r="N248"/>
      <c r="O248"/>
      <c r="P248" s="89">
        <v>0</v>
      </c>
      <c r="Q248" s="51">
        <v>0</v>
      </c>
      <c r="R248" s="52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ht="30" customHeight="1" x14ac:dyDescent="0.25">
      <c r="A249" s="79" t="s">
        <v>514</v>
      </c>
      <c r="B249" s="81">
        <v>72920</v>
      </c>
      <c r="C249" s="127" t="s">
        <v>94</v>
      </c>
      <c r="D249" s="130" t="s">
        <v>95</v>
      </c>
      <c r="E249" s="81" t="s">
        <v>96</v>
      </c>
      <c r="F249" s="93" t="s">
        <v>176</v>
      </c>
      <c r="G249" s="81" t="s">
        <v>92</v>
      </c>
      <c r="H249" s="83">
        <v>0</v>
      </c>
      <c r="I249" s="84">
        <v>0</v>
      </c>
      <c r="J249" s="85">
        <f t="shared" si="82"/>
        <v>0</v>
      </c>
      <c r="K249"/>
      <c r="L249"/>
      <c r="M249"/>
      <c r="N249"/>
      <c r="O249"/>
      <c r="P249" s="89">
        <v>0</v>
      </c>
      <c r="Q249" s="90">
        <v>0</v>
      </c>
      <c r="R249" s="52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ht="27" customHeight="1" x14ac:dyDescent="0.25">
      <c r="A250" s="79" t="s">
        <v>515</v>
      </c>
      <c r="B250" s="81">
        <v>79483</v>
      </c>
      <c r="C250" s="133" t="s">
        <v>79</v>
      </c>
      <c r="D250" s="81"/>
      <c r="E250" s="81" t="s">
        <v>99</v>
      </c>
      <c r="F250" s="93" t="s">
        <v>516</v>
      </c>
      <c r="G250" s="81" t="s">
        <v>92</v>
      </c>
      <c r="H250" s="83">
        <v>0</v>
      </c>
      <c r="I250" s="84">
        <v>0</v>
      </c>
      <c r="J250" s="85">
        <f t="shared" si="82"/>
        <v>0</v>
      </c>
      <c r="K250"/>
      <c r="L250"/>
      <c r="M250"/>
      <c r="N250"/>
      <c r="O250"/>
      <c r="P250" s="89">
        <v>0</v>
      </c>
      <c r="Q250" s="51">
        <v>0</v>
      </c>
      <c r="R250" s="52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1:256" ht="28.5" customHeight="1" x14ac:dyDescent="0.25">
      <c r="A251" s="79" t="s">
        <v>517</v>
      </c>
      <c r="B251" s="81">
        <v>74145</v>
      </c>
      <c r="C251" s="127">
        <v>74145</v>
      </c>
      <c r="D251" s="130" t="s">
        <v>56</v>
      </c>
      <c r="E251" s="81" t="s">
        <v>458</v>
      </c>
      <c r="F251" s="93" t="s">
        <v>459</v>
      </c>
      <c r="G251" s="81" t="s">
        <v>59</v>
      </c>
      <c r="H251" s="83">
        <v>0</v>
      </c>
      <c r="I251" s="150">
        <v>0</v>
      </c>
      <c r="J251" s="85">
        <f t="shared" ref="J251:J252" si="83">I251*H251</f>
        <v>0</v>
      </c>
      <c r="K251"/>
      <c r="L251"/>
      <c r="M251"/>
      <c r="N251"/>
      <c r="O251"/>
      <c r="P251" s="89">
        <v>0</v>
      </c>
      <c r="Q251" s="51">
        <v>0</v>
      </c>
      <c r="R251" s="52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1:256" ht="29.25" customHeight="1" x14ac:dyDescent="0.25">
      <c r="A252" s="79" t="s">
        <v>518</v>
      </c>
      <c r="B252" s="81" t="s">
        <v>79</v>
      </c>
      <c r="C252" s="127" t="s">
        <v>79</v>
      </c>
      <c r="D252" s="81"/>
      <c r="E252" s="81" t="s">
        <v>519</v>
      </c>
      <c r="F252" s="93" t="s">
        <v>520</v>
      </c>
      <c r="G252" s="81" t="s">
        <v>25</v>
      </c>
      <c r="H252" s="83">
        <v>0</v>
      </c>
      <c r="I252" s="150">
        <f>P252</f>
        <v>0</v>
      </c>
      <c r="J252" s="85">
        <f t="shared" si="83"/>
        <v>0</v>
      </c>
      <c r="K252"/>
      <c r="L252"/>
      <c r="M252"/>
      <c r="N252"/>
      <c r="O252"/>
      <c r="P252" s="89">
        <f>Q252*1.24</f>
        <v>0</v>
      </c>
      <c r="Q252" s="51">
        <v>0</v>
      </c>
      <c r="R252" s="78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1:256" s="75" customFormat="1" ht="15.75" customHeight="1" x14ac:dyDescent="0.2">
      <c r="A253" s="70" t="s">
        <v>521</v>
      </c>
      <c r="B253" s="56"/>
      <c r="C253" s="55"/>
      <c r="D253" s="56"/>
      <c r="E253" s="56"/>
      <c r="F253" s="120" t="s">
        <v>156</v>
      </c>
      <c r="G253" s="56"/>
      <c r="H253" s="72"/>
      <c r="I253" s="73"/>
      <c r="J253" s="188"/>
      <c r="P253" s="165"/>
      <c r="Q253" s="126"/>
      <c r="R253" s="52"/>
    </row>
    <row r="254" spans="1:256" ht="18" customHeight="1" x14ac:dyDescent="0.2">
      <c r="A254" s="79" t="s">
        <v>522</v>
      </c>
      <c r="B254" s="81" t="s">
        <v>79</v>
      </c>
      <c r="C254" s="127" t="s">
        <v>79</v>
      </c>
      <c r="D254" s="81"/>
      <c r="E254" s="81" t="s">
        <v>158</v>
      </c>
      <c r="F254" s="93" t="s">
        <v>159</v>
      </c>
      <c r="G254" s="81" t="s">
        <v>59</v>
      </c>
      <c r="H254" s="83">
        <v>0</v>
      </c>
      <c r="I254" s="84">
        <f t="shared" ref="I254:I256" si="84">P254</f>
        <v>0</v>
      </c>
      <c r="J254" s="85">
        <f t="shared" ref="J254:J256" si="85">H254*I254</f>
        <v>0</v>
      </c>
      <c r="P254" s="89">
        <v>0</v>
      </c>
      <c r="Q254" s="51">
        <v>0</v>
      </c>
      <c r="R254" s="52"/>
    </row>
    <row r="255" spans="1:256" ht="18.75" customHeight="1" x14ac:dyDescent="0.2">
      <c r="A255" s="79" t="s">
        <v>523</v>
      </c>
      <c r="B255" s="81">
        <v>9537</v>
      </c>
      <c r="C255" s="127">
        <v>9537</v>
      </c>
      <c r="D255" s="130" t="s">
        <v>56</v>
      </c>
      <c r="E255" s="81" t="s">
        <v>161</v>
      </c>
      <c r="F255" s="93" t="s">
        <v>524</v>
      </c>
      <c r="G255" s="81" t="s">
        <v>59</v>
      </c>
      <c r="H255" s="83">
        <v>0</v>
      </c>
      <c r="I255" s="84">
        <f t="shared" si="84"/>
        <v>0</v>
      </c>
      <c r="J255" s="85">
        <f t="shared" si="85"/>
        <v>0</v>
      </c>
      <c r="P255" s="89">
        <v>0</v>
      </c>
      <c r="Q255" s="90">
        <v>0</v>
      </c>
      <c r="R255" s="52"/>
    </row>
    <row r="256" spans="1:256" ht="20.25" customHeight="1" x14ac:dyDescent="0.2">
      <c r="A256" s="79" t="s">
        <v>525</v>
      </c>
      <c r="B256" s="81" t="s">
        <v>79</v>
      </c>
      <c r="C256" s="127" t="s">
        <v>79</v>
      </c>
      <c r="D256" s="81"/>
      <c r="E256" s="81" t="s">
        <v>526</v>
      </c>
      <c r="F256" s="93" t="s">
        <v>527</v>
      </c>
      <c r="G256" s="81" t="s">
        <v>25</v>
      </c>
      <c r="H256" s="83">
        <v>0</v>
      </c>
      <c r="I256" s="84">
        <f t="shared" si="84"/>
        <v>0</v>
      </c>
      <c r="J256" s="85">
        <f t="shared" si="85"/>
        <v>0</v>
      </c>
      <c r="P256" s="89">
        <v>0</v>
      </c>
      <c r="Q256" s="51">
        <v>0</v>
      </c>
      <c r="R256" s="52"/>
    </row>
    <row r="257" spans="2:10" ht="15" x14ac:dyDescent="0.25">
      <c r="B257"/>
      <c r="C257"/>
      <c r="D257"/>
      <c r="E257"/>
      <c r="F257"/>
      <c r="G257"/>
      <c r="H257"/>
      <c r="I257"/>
      <c r="J257"/>
    </row>
    <row r="258" spans="2:10" ht="15" x14ac:dyDescent="0.25">
      <c r="B258"/>
      <c r="C258"/>
      <c r="D258"/>
      <c r="E258"/>
      <c r="F258"/>
      <c r="G258"/>
      <c r="H258"/>
      <c r="I258"/>
      <c r="J258"/>
    </row>
    <row r="259" spans="2:10" ht="15" x14ac:dyDescent="0.25">
      <c r="B259"/>
      <c r="C259"/>
      <c r="D259"/>
      <c r="E259"/>
      <c r="F259"/>
      <c r="G259"/>
      <c r="H259"/>
      <c r="I259"/>
      <c r="J259"/>
    </row>
    <row r="260" spans="2:10" ht="15" x14ac:dyDescent="0.25">
      <c r="B260"/>
      <c r="C260"/>
      <c r="D260"/>
      <c r="E260"/>
      <c r="F260"/>
      <c r="G260"/>
      <c r="H260"/>
      <c r="I260"/>
      <c r="J260"/>
    </row>
    <row r="261" spans="2:10" ht="15" x14ac:dyDescent="0.25">
      <c r="B261"/>
      <c r="C261"/>
      <c r="D261"/>
      <c r="E261"/>
      <c r="F261"/>
      <c r="G261"/>
      <c r="H261"/>
      <c r="I261"/>
      <c r="J261"/>
    </row>
    <row r="262" spans="2:10" ht="15" x14ac:dyDescent="0.25">
      <c r="B262"/>
      <c r="C262"/>
      <c r="D262"/>
      <c r="E262"/>
      <c r="F262"/>
      <c r="G262"/>
      <c r="H262"/>
      <c r="I262"/>
      <c r="J262"/>
    </row>
    <row r="263" spans="2:10" ht="15" x14ac:dyDescent="0.25">
      <c r="B263"/>
      <c r="C263"/>
      <c r="D263"/>
      <c r="E263"/>
      <c r="F263"/>
      <c r="G263"/>
      <c r="H263"/>
      <c r="I263"/>
      <c r="J263"/>
    </row>
    <row r="264" spans="2:10" ht="15" x14ac:dyDescent="0.25">
      <c r="B264"/>
      <c r="C264"/>
      <c r="D264"/>
      <c r="E264"/>
      <c r="F264"/>
      <c r="G264"/>
      <c r="H264"/>
      <c r="I264"/>
      <c r="J264"/>
    </row>
    <row r="265" spans="2:10" ht="15" x14ac:dyDescent="0.25">
      <c r="B265"/>
      <c r="C265"/>
      <c r="D265"/>
      <c r="E265"/>
      <c r="F265"/>
      <c r="G265"/>
      <c r="H265"/>
      <c r="I265"/>
      <c r="J265"/>
    </row>
    <row r="266" spans="2:10" ht="15" x14ac:dyDescent="0.25">
      <c r="B266"/>
      <c r="C266"/>
      <c r="D266"/>
      <c r="E266"/>
      <c r="F266"/>
      <c r="G266"/>
      <c r="H266"/>
      <c r="I266"/>
      <c r="J266"/>
    </row>
    <row r="267" spans="2:10" x14ac:dyDescent="0.2">
      <c r="B267" s="287"/>
      <c r="C267" s="287"/>
      <c r="D267" s="287"/>
      <c r="E267" s="287"/>
      <c r="F267" s="8"/>
      <c r="G267" s="287"/>
      <c r="H267" s="287"/>
      <c r="I267" s="287"/>
      <c r="J267" s="287"/>
    </row>
    <row r="268" spans="2:10" ht="15" x14ac:dyDescent="0.25">
      <c r="C268" s="2" t="s">
        <v>528</v>
      </c>
      <c r="E268" s="7"/>
      <c r="F268" s="8"/>
      <c r="G268"/>
      <c r="H268" s="2" t="s">
        <v>529</v>
      </c>
      <c r="I268" s="2"/>
      <c r="J268"/>
    </row>
    <row r="269" spans="2:10" ht="15" x14ac:dyDescent="0.25">
      <c r="C269" s="2" t="s">
        <v>530</v>
      </c>
      <c r="E269" s="7"/>
      <c r="F269" s="8"/>
      <c r="G269" s="288" t="s">
        <v>531</v>
      </c>
      <c r="H269" s="288"/>
      <c r="I269" s="288"/>
      <c r="J269"/>
    </row>
    <row r="270" spans="2:10" x14ac:dyDescent="0.2">
      <c r="F270" s="189"/>
      <c r="G270" s="289" t="s">
        <v>532</v>
      </c>
      <c r="H270" s="289"/>
      <c r="I270" s="8"/>
      <c r="J270" s="8"/>
    </row>
  </sheetData>
  <sheetProtection selectLockedCells="1" selectUnlockedCells="1"/>
  <mergeCells count="8">
    <mergeCell ref="G269:I269"/>
    <mergeCell ref="G270:H270"/>
    <mergeCell ref="A2:F2"/>
    <mergeCell ref="I3:J3"/>
    <mergeCell ref="H4:I4"/>
    <mergeCell ref="H5:I5"/>
    <mergeCell ref="B267:E267"/>
    <mergeCell ref="G267:J267"/>
  </mergeCells>
  <conditionalFormatting sqref="Q212 Q123 Q141 Q172 C48 Q77 Q209:Q210 Q51:Q52 Q182 Q165 Q196 Q46:Q47 Q60:Q61 Q79 Q104:Q109 Q249 Q169:Q170 C134 C150 C177:C178 Q199:Q203 C244 Q187 Q225 Q255 Q74 Q101:Q102 Q129:Q130 Q145:Q146 Q162:Q163 Q193:Q194 Q230:Q231 C174 C205 Q174:Q180 Q205:Q207 Q237:Q239 C61 Q244:Q246 C250 C241">
    <cfRule type="expression" dxfId="107" priority="1" stopIfTrue="1">
      <formula>$Q1048456=1</formula>
    </cfRule>
  </conditionalFormatting>
  <conditionalFormatting sqref="C211">
    <cfRule type="expression" dxfId="106" priority="2" stopIfTrue="1">
      <formula>$Q211=1</formula>
    </cfRule>
  </conditionalFormatting>
  <conditionalFormatting sqref="Q66">
    <cfRule type="expression" dxfId="105" priority="3" stopIfTrue="1">
      <formula>$Q66=1</formula>
    </cfRule>
  </conditionalFormatting>
  <conditionalFormatting sqref="Q34">
    <cfRule type="expression" dxfId="104" priority="4" stopIfTrue="1">
      <formula>$Q34=1</formula>
    </cfRule>
  </conditionalFormatting>
  <conditionalFormatting sqref="Q78">
    <cfRule type="expression" dxfId="103" priority="5" stopIfTrue="1">
      <formula>$Q78=1</formula>
    </cfRule>
  </conditionalFormatting>
  <conditionalFormatting sqref="Q97">
    <cfRule type="expression" dxfId="102" priority="6" stopIfTrue="1">
      <formula>$Q97=1</formula>
    </cfRule>
  </conditionalFormatting>
  <conditionalFormatting sqref="C41">
    <cfRule type="expression" dxfId="101" priority="7" stopIfTrue="1">
      <formula>$S41=1</formula>
    </cfRule>
  </conditionalFormatting>
  <conditionalFormatting sqref="Q49">
    <cfRule type="expression" dxfId="100" priority="8" stopIfTrue="1">
      <formula>$Q49=1</formula>
    </cfRule>
  </conditionalFormatting>
  <conditionalFormatting sqref="Q80">
    <cfRule type="expression" dxfId="99" priority="9" stopIfTrue="1">
      <formula>$Q80=1</formula>
    </cfRule>
  </conditionalFormatting>
  <conditionalFormatting sqref="Q33">
    <cfRule type="expression" dxfId="98" priority="10" stopIfTrue="1">
      <formula>$Q33=1</formula>
    </cfRule>
  </conditionalFormatting>
  <conditionalFormatting sqref="F215">
    <cfRule type="expression" dxfId="97" priority="11" stopIfTrue="1">
      <formula>$Q215=1</formula>
    </cfRule>
  </conditionalFormatting>
  <conditionalFormatting sqref="Q132">
    <cfRule type="expression" dxfId="96" priority="12" stopIfTrue="1">
      <formula>$Q132=1</formula>
    </cfRule>
  </conditionalFormatting>
  <conditionalFormatting sqref="Q133">
    <cfRule type="expression" dxfId="95" priority="13" stopIfTrue="1">
      <formula>$Q133=1</formula>
    </cfRule>
  </conditionalFormatting>
  <conditionalFormatting sqref="Q85">
    <cfRule type="expression" dxfId="94" priority="14" stopIfTrue="1">
      <formula>$Q85=1</formula>
    </cfRule>
  </conditionalFormatting>
  <conditionalFormatting sqref="Q112">
    <cfRule type="expression" dxfId="93" priority="15" stopIfTrue="1">
      <formula>$Q112=1</formula>
    </cfRule>
  </conditionalFormatting>
  <conditionalFormatting sqref="Q216">
    <cfRule type="expression" dxfId="92" priority="16" stopIfTrue="1">
      <formula>$Q216=1</formula>
    </cfRule>
  </conditionalFormatting>
  <conditionalFormatting sqref="Q82">
    <cfRule type="expression" dxfId="91" priority="17" stopIfTrue="1">
      <formula>$Q82=1</formula>
    </cfRule>
  </conditionalFormatting>
  <conditionalFormatting sqref="C25">
    <cfRule type="expression" dxfId="90" priority="18" stopIfTrue="1">
      <formula>$Q25=1</formula>
    </cfRule>
  </conditionalFormatting>
  <conditionalFormatting sqref="Q35">
    <cfRule type="expression" dxfId="89" priority="19" stopIfTrue="1">
      <formula>$Q35=1</formula>
    </cfRule>
  </conditionalFormatting>
  <conditionalFormatting sqref="C43">
    <cfRule type="expression" dxfId="88" priority="20" stopIfTrue="1">
      <formula>$Q43=1</formula>
    </cfRule>
  </conditionalFormatting>
  <conditionalFormatting sqref="Q43">
    <cfRule type="expression" dxfId="87" priority="21" stopIfTrue="1">
      <formula>$Q43=1</formula>
    </cfRule>
  </conditionalFormatting>
  <conditionalFormatting sqref="Q53">
    <cfRule type="expression" dxfId="86" priority="22" stopIfTrue="1">
      <formula>$Q53=1</formula>
    </cfRule>
  </conditionalFormatting>
  <conditionalFormatting sqref="Q48">
    <cfRule type="expression" dxfId="85" priority="23" stopIfTrue="1">
      <formula>$Q48=1</formula>
    </cfRule>
  </conditionalFormatting>
  <conditionalFormatting sqref="Q171">
    <cfRule type="expression" dxfId="84" priority="24" stopIfTrue="1">
      <formula>$Q171=1</formula>
    </cfRule>
  </conditionalFormatting>
  <conditionalFormatting sqref="Q30">
    <cfRule type="expression" dxfId="83" priority="25" stopIfTrue="1">
      <formula>$Q30=1</formula>
    </cfRule>
  </conditionalFormatting>
  <conditionalFormatting sqref="Q59">
    <cfRule type="expression" dxfId="82" priority="26" stopIfTrue="1">
      <formula>$Q59=1</formula>
    </cfRule>
  </conditionalFormatting>
  <conditionalFormatting sqref="Q81">
    <cfRule type="expression" dxfId="81" priority="27" stopIfTrue="1">
      <formula>$Q81=1</formula>
    </cfRule>
  </conditionalFormatting>
  <conditionalFormatting sqref="Q42">
    <cfRule type="expression" dxfId="80" priority="28" stopIfTrue="1">
      <formula>$Q42=1</formula>
    </cfRule>
  </conditionalFormatting>
  <conditionalFormatting sqref="Q29">
    <cfRule type="expression" dxfId="79" priority="29" stopIfTrue="1">
      <formula>$Q29=1</formula>
    </cfRule>
  </conditionalFormatting>
  <conditionalFormatting sqref="C29">
    <cfRule type="expression" dxfId="78" priority="30" stopIfTrue="1">
      <formula>$Q29=1</formula>
    </cfRule>
  </conditionalFormatting>
  <conditionalFormatting sqref="C51">
    <cfRule type="expression" dxfId="77" priority="31" stopIfTrue="1">
      <formula>$Q51=1</formula>
    </cfRule>
  </conditionalFormatting>
  <conditionalFormatting sqref="Q23">
    <cfRule type="expression" dxfId="76" priority="32" stopIfTrue="1">
      <formula>$Q23=1</formula>
    </cfRule>
  </conditionalFormatting>
  <conditionalFormatting sqref="Q75">
    <cfRule type="expression" dxfId="75" priority="33" stopIfTrue="1">
      <formula>$Q75=1</formula>
    </cfRule>
  </conditionalFormatting>
  <conditionalFormatting sqref="Q36">
    <cfRule type="expression" dxfId="74" priority="34" stopIfTrue="1">
      <formula>$Q36=1</formula>
    </cfRule>
  </conditionalFormatting>
  <conditionalFormatting sqref="C67">
    <cfRule type="expression" dxfId="73" priority="35" stopIfTrue="1">
      <formula>$Q67=1</formula>
    </cfRule>
  </conditionalFormatting>
  <conditionalFormatting sqref="Q67">
    <cfRule type="expression" dxfId="72" priority="36" stopIfTrue="1">
      <formula>$Q67=1</formula>
    </cfRule>
  </conditionalFormatting>
  <conditionalFormatting sqref="Q134">
    <cfRule type="expression" dxfId="71" priority="37" stopIfTrue="1">
      <formula>$Q134=1</formula>
    </cfRule>
  </conditionalFormatting>
  <conditionalFormatting sqref="Q83">
    <cfRule type="expression" dxfId="70" priority="38" stopIfTrue="1">
      <formula>$Q83=1</formula>
    </cfRule>
  </conditionalFormatting>
  <conditionalFormatting sqref="Q110">
    <cfRule type="expression" dxfId="69" priority="39" stopIfTrue="1">
      <formula>$Q110=1</formula>
    </cfRule>
  </conditionalFormatting>
  <conditionalFormatting sqref="Q63">
    <cfRule type="expression" dxfId="68" priority="40" stopIfTrue="1">
      <formula>$Q63=1</formula>
    </cfRule>
  </conditionalFormatting>
  <conditionalFormatting sqref="Q65">
    <cfRule type="expression" dxfId="67" priority="41" stopIfTrue="1">
      <formula>$Q65=1</formula>
    </cfRule>
  </conditionalFormatting>
  <conditionalFormatting sqref="C37">
    <cfRule type="expression" dxfId="66" priority="42" stopIfTrue="1">
      <formula>$Q37=1</formula>
    </cfRule>
  </conditionalFormatting>
  <conditionalFormatting sqref="Q37:Q38">
    <cfRule type="expression" dxfId="65" priority="43" stopIfTrue="1">
      <formula>$Q37=1</formula>
    </cfRule>
  </conditionalFormatting>
  <conditionalFormatting sqref="Q218">
    <cfRule type="expression" dxfId="64" priority="44" stopIfTrue="1">
      <formula>$Q218=1</formula>
    </cfRule>
  </conditionalFormatting>
  <conditionalFormatting sqref="Q54">
    <cfRule type="expression" dxfId="63" priority="45" stopIfTrue="1">
      <formula>$Q54=1</formula>
    </cfRule>
  </conditionalFormatting>
  <conditionalFormatting sqref="C40">
    <cfRule type="expression" dxfId="62" priority="46" stopIfTrue="1">
      <formula>$Q40=1</formula>
    </cfRule>
  </conditionalFormatting>
  <conditionalFormatting sqref="C208">
    <cfRule type="expression" dxfId="61" priority="47" stopIfTrue="1">
      <formula>$Q208=1</formula>
    </cfRule>
  </conditionalFormatting>
  <conditionalFormatting sqref="Q40:Q41">
    <cfRule type="expression" dxfId="60" priority="48" stopIfTrue="1">
      <formula>$Q40=1</formula>
    </cfRule>
  </conditionalFormatting>
  <conditionalFormatting sqref="Q208">
    <cfRule type="expression" dxfId="59" priority="49" stopIfTrue="1">
      <formula>$Q208=1</formula>
    </cfRule>
  </conditionalFormatting>
  <conditionalFormatting sqref="Q31">
    <cfRule type="expression" dxfId="58" priority="50" stopIfTrue="1">
      <formula>$Q31=1</formula>
    </cfRule>
  </conditionalFormatting>
  <conditionalFormatting sqref="R192">
    <cfRule type="expression" dxfId="57" priority="51" stopIfTrue="1">
      <formula>$Q193=1</formula>
    </cfRule>
  </conditionalFormatting>
  <conditionalFormatting sqref="R193">
    <cfRule type="expression" dxfId="56" priority="52" stopIfTrue="1">
      <formula>$Q194=1</formula>
    </cfRule>
  </conditionalFormatting>
  <conditionalFormatting sqref="E211">
    <cfRule type="expression" dxfId="55" priority="53" stopIfTrue="1">
      <formula>$Q211=1</formula>
    </cfRule>
  </conditionalFormatting>
  <conditionalFormatting sqref="F119:F120">
    <cfRule type="expression" dxfId="54" priority="54" stopIfTrue="1">
      <formula>$P119=1</formula>
    </cfRule>
  </conditionalFormatting>
  <conditionalFormatting sqref="D23 D163 D193 D230">
    <cfRule type="expression" dxfId="53" priority="55" stopIfTrue="1">
      <formula>$R22=1</formula>
    </cfRule>
  </conditionalFormatting>
  <conditionalFormatting sqref="Q24">
    <cfRule type="expression" dxfId="52" priority="56" stopIfTrue="1">
      <formula>$Q24=1</formula>
    </cfRule>
  </conditionalFormatting>
  <conditionalFormatting sqref="Q26">
    <cfRule type="expression" dxfId="51" priority="57" stopIfTrue="1">
      <formula>$Q26=1</formula>
    </cfRule>
  </conditionalFormatting>
  <conditionalFormatting sqref="C32">
    <cfRule type="expression" dxfId="50" priority="58" stopIfTrue="1">
      <formula>$Q32=1</formula>
    </cfRule>
  </conditionalFormatting>
  <conditionalFormatting sqref="Q32">
    <cfRule type="expression" dxfId="49" priority="59" stopIfTrue="1">
      <formula>$Q32=1</formula>
    </cfRule>
  </conditionalFormatting>
  <conditionalFormatting sqref="Q39">
    <cfRule type="expression" dxfId="48" priority="60" stopIfTrue="1">
      <formula>$Q39=1</formula>
    </cfRule>
  </conditionalFormatting>
  <conditionalFormatting sqref="B37">
    <cfRule type="expression" dxfId="47" priority="61" stopIfTrue="1">
      <formula>$Q37=1</formula>
    </cfRule>
  </conditionalFormatting>
  <conditionalFormatting sqref="B61">
    <cfRule type="expression" dxfId="46" priority="62" stopIfTrue="1">
      <formula>$Q61=1</formula>
    </cfRule>
  </conditionalFormatting>
  <conditionalFormatting sqref="B67">
    <cfRule type="expression" dxfId="45" priority="63" stopIfTrue="1">
      <formula>$Q67=1</formula>
    </cfRule>
  </conditionalFormatting>
  <conditionalFormatting sqref="Q212 Q123 Q141 Q172 Q77 Q209:Q210 Q51:Q52 Q182 Q165 Q196 Q46:Q47 Q60:Q61 Q79 Q104:Q109 Q249 Q169:Q170 Q187 Q225 Q255 Q74 Q101:Q102 Q129:Q130 Q145:Q146 Q162:Q163 Q193:Q194 Q230:Q231 Q199:Q203 Q205:Q207 Q237:Q239 Q244:Q246 Q174:Q180">
    <cfRule type="expression" dxfId="44" priority="64" stopIfTrue="1">
      <formula>$Q1048456=1</formula>
    </cfRule>
  </conditionalFormatting>
  <conditionalFormatting sqref="Q66">
    <cfRule type="expression" dxfId="43" priority="65" stopIfTrue="1">
      <formula>$Q66=1</formula>
    </cfRule>
  </conditionalFormatting>
  <conditionalFormatting sqref="Q34">
    <cfRule type="expression" dxfId="42" priority="66" stopIfTrue="1">
      <formula>$Q34=1</formula>
    </cfRule>
  </conditionalFormatting>
  <conditionalFormatting sqref="Q78">
    <cfRule type="expression" dxfId="41" priority="67" stopIfTrue="1">
      <formula>$Q78=1</formula>
    </cfRule>
  </conditionalFormatting>
  <conditionalFormatting sqref="Q97">
    <cfRule type="expression" dxfId="40" priority="68" stopIfTrue="1">
      <formula>$Q97=1</formula>
    </cfRule>
  </conditionalFormatting>
  <conditionalFormatting sqref="Q49">
    <cfRule type="expression" dxfId="39" priority="69" stopIfTrue="1">
      <formula>$Q49=1</formula>
    </cfRule>
  </conditionalFormatting>
  <conditionalFormatting sqref="Q80">
    <cfRule type="expression" dxfId="38" priority="70" stopIfTrue="1">
      <formula>$Q80=1</formula>
    </cfRule>
  </conditionalFormatting>
  <conditionalFormatting sqref="Q33">
    <cfRule type="expression" dxfId="37" priority="71" stopIfTrue="1">
      <formula>$Q33=1</formula>
    </cfRule>
  </conditionalFormatting>
  <conditionalFormatting sqref="Q132">
    <cfRule type="expression" dxfId="36" priority="72" stopIfTrue="1">
      <formula>$Q132=1</formula>
    </cfRule>
  </conditionalFormatting>
  <conditionalFormatting sqref="Q133">
    <cfRule type="expression" dxfId="35" priority="73" stopIfTrue="1">
      <formula>$Q133=1</formula>
    </cfRule>
  </conditionalFormatting>
  <conditionalFormatting sqref="Q85">
    <cfRule type="expression" dxfId="34" priority="74" stopIfTrue="1">
      <formula>$Q85=1</formula>
    </cfRule>
  </conditionalFormatting>
  <conditionalFormatting sqref="Q112">
    <cfRule type="expression" dxfId="33" priority="75" stopIfTrue="1">
      <formula>$Q112=1</formula>
    </cfRule>
  </conditionalFormatting>
  <conditionalFormatting sqref="Q216">
    <cfRule type="expression" dxfId="32" priority="76" stopIfTrue="1">
      <formula>$Q216=1</formula>
    </cfRule>
  </conditionalFormatting>
  <conditionalFormatting sqref="Q82">
    <cfRule type="expression" dxfId="31" priority="77" stopIfTrue="1">
      <formula>$Q82=1</formula>
    </cfRule>
  </conditionalFormatting>
  <conditionalFormatting sqref="Q35">
    <cfRule type="expression" dxfId="30" priority="78" stopIfTrue="1">
      <formula>$Q35=1</formula>
    </cfRule>
  </conditionalFormatting>
  <conditionalFormatting sqref="Q43">
    <cfRule type="expression" dxfId="29" priority="79" stopIfTrue="1">
      <formula>$Q43=1</formula>
    </cfRule>
  </conditionalFormatting>
  <conditionalFormatting sqref="Q53">
    <cfRule type="expression" dxfId="28" priority="80" stopIfTrue="1">
      <formula>$Q53=1</formula>
    </cfRule>
  </conditionalFormatting>
  <conditionalFormatting sqref="Q48">
    <cfRule type="expression" dxfId="27" priority="81" stopIfTrue="1">
      <formula>$Q48=1</formula>
    </cfRule>
  </conditionalFormatting>
  <conditionalFormatting sqref="Q171">
    <cfRule type="expression" dxfId="26" priority="82" stopIfTrue="1">
      <formula>$Q171=1</formula>
    </cfRule>
  </conditionalFormatting>
  <conditionalFormatting sqref="Q30">
    <cfRule type="expression" dxfId="25" priority="83" stopIfTrue="1">
      <formula>$Q30=1</formula>
    </cfRule>
  </conditionalFormatting>
  <conditionalFormatting sqref="Q59">
    <cfRule type="expression" dxfId="24" priority="84" stopIfTrue="1">
      <formula>$Q59=1</formula>
    </cfRule>
  </conditionalFormatting>
  <conditionalFormatting sqref="Q81">
    <cfRule type="expression" dxfId="23" priority="85" stopIfTrue="1">
      <formula>$Q81=1</formula>
    </cfRule>
  </conditionalFormatting>
  <conditionalFormatting sqref="Q42">
    <cfRule type="expression" dxfId="22" priority="86" stopIfTrue="1">
      <formula>$Q42=1</formula>
    </cfRule>
  </conditionalFormatting>
  <conditionalFormatting sqref="Q29">
    <cfRule type="expression" dxfId="21" priority="87" stopIfTrue="1">
      <formula>$Q29=1</formula>
    </cfRule>
  </conditionalFormatting>
  <conditionalFormatting sqref="Q23">
    <cfRule type="expression" dxfId="20" priority="88" stopIfTrue="1">
      <formula>$Q23=1</formula>
    </cfRule>
  </conditionalFormatting>
  <conditionalFormatting sqref="Q75">
    <cfRule type="expression" dxfId="19" priority="89" stopIfTrue="1">
      <formula>$Q75=1</formula>
    </cfRule>
  </conditionalFormatting>
  <conditionalFormatting sqref="Q36">
    <cfRule type="expression" dxfId="18" priority="90" stopIfTrue="1">
      <formula>$Q36=1</formula>
    </cfRule>
  </conditionalFormatting>
  <conditionalFormatting sqref="Q67">
    <cfRule type="expression" dxfId="17" priority="91" stopIfTrue="1">
      <formula>$Q67=1</formula>
    </cfRule>
  </conditionalFormatting>
  <conditionalFormatting sqref="Q134">
    <cfRule type="expression" dxfId="16" priority="92" stopIfTrue="1">
      <formula>$Q134=1</formula>
    </cfRule>
  </conditionalFormatting>
  <conditionalFormatting sqref="Q83">
    <cfRule type="expression" dxfId="15" priority="93" stopIfTrue="1">
      <formula>$Q83=1</formula>
    </cfRule>
  </conditionalFormatting>
  <conditionalFormatting sqref="Q110">
    <cfRule type="expression" dxfId="14" priority="94" stopIfTrue="1">
      <formula>$Q110=1</formula>
    </cfRule>
  </conditionalFormatting>
  <conditionalFormatting sqref="Q63">
    <cfRule type="expression" dxfId="13" priority="95" stopIfTrue="1">
      <formula>$Q63=1</formula>
    </cfRule>
  </conditionalFormatting>
  <conditionalFormatting sqref="Q65">
    <cfRule type="expression" dxfId="12" priority="96" stopIfTrue="1">
      <formula>$Q65=1</formula>
    </cfRule>
  </conditionalFormatting>
  <conditionalFormatting sqref="Q37:Q38">
    <cfRule type="expression" dxfId="11" priority="97" stopIfTrue="1">
      <formula>$Q37=1</formula>
    </cfRule>
  </conditionalFormatting>
  <conditionalFormatting sqref="Q218">
    <cfRule type="expression" dxfId="10" priority="98" stopIfTrue="1">
      <formula>$Q218=1</formula>
    </cfRule>
  </conditionalFormatting>
  <conditionalFormatting sqref="Q54">
    <cfRule type="expression" dxfId="9" priority="99" stopIfTrue="1">
      <formula>$Q54=1</formula>
    </cfRule>
  </conditionalFormatting>
  <conditionalFormatting sqref="Q40:Q41">
    <cfRule type="expression" dxfId="8" priority="100" stopIfTrue="1">
      <formula>$Q40=1</formula>
    </cfRule>
  </conditionalFormatting>
  <conditionalFormatting sqref="Q208">
    <cfRule type="expression" dxfId="7" priority="101" stopIfTrue="1">
      <formula>$Q208=1</formula>
    </cfRule>
  </conditionalFormatting>
  <conditionalFormatting sqref="Q31">
    <cfRule type="expression" dxfId="6" priority="102" stopIfTrue="1">
      <formula>$Q31=1</formula>
    </cfRule>
  </conditionalFormatting>
  <conditionalFormatting sqref="Q24">
    <cfRule type="expression" dxfId="5" priority="103" stopIfTrue="1">
      <formula>$Q24=1</formula>
    </cfRule>
  </conditionalFormatting>
  <conditionalFormatting sqref="Q26">
    <cfRule type="expression" dxfId="4" priority="104" stopIfTrue="1">
      <formula>$Q26=1</formula>
    </cfRule>
  </conditionalFormatting>
  <conditionalFormatting sqref="Q32">
    <cfRule type="expression" dxfId="3" priority="105" stopIfTrue="1">
      <formula>$Q32=1</formula>
    </cfRule>
  </conditionalFormatting>
  <conditionalFormatting sqref="Q39">
    <cfRule type="expression" dxfId="2" priority="106" stopIfTrue="1">
      <formula>$Q39=1</formula>
    </cfRule>
  </conditionalFormatting>
  <conditionalFormatting sqref="B241">
    <cfRule type="expression" dxfId="1" priority="107" stopIfTrue="1">
      <formula>$Q241=1</formula>
    </cfRule>
  </conditionalFormatting>
  <conditionalFormatting sqref="C241">
    <cfRule type="expression" dxfId="0" priority="108" stopIfTrue="1">
      <formula>$Q241=1</formula>
    </cfRule>
  </conditionalFormatting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H41" sqref="H41"/>
    </sheetView>
  </sheetViews>
  <sheetFormatPr defaultColWidth="8.5703125" defaultRowHeight="15" x14ac:dyDescent="0.25"/>
  <cols>
    <col min="2" max="2" width="31.42578125" customWidth="1"/>
  </cols>
  <sheetData>
    <row r="1" spans="1:17" s="194" customFormat="1" ht="12.75" customHeight="1" x14ac:dyDescent="0.2">
      <c r="A1" s="290" t="s">
        <v>533</v>
      </c>
      <c r="B1" s="290"/>
      <c r="C1" s="290"/>
      <c r="D1" s="290"/>
      <c r="E1" s="290"/>
      <c r="F1" s="290"/>
      <c r="G1" s="290"/>
      <c r="H1" s="190"/>
      <c r="I1" s="191"/>
      <c r="J1" s="192"/>
      <c r="K1" s="192"/>
      <c r="L1" s="193"/>
      <c r="M1" s="193"/>
      <c r="N1" s="193"/>
      <c r="O1" s="192"/>
      <c r="P1" s="192"/>
      <c r="Q1" s="192"/>
    </row>
    <row r="2" spans="1:17" ht="12.75" customHeight="1" x14ac:dyDescent="0.25">
      <c r="A2" s="291" t="s">
        <v>534</v>
      </c>
      <c r="B2" s="291"/>
      <c r="C2" s="291"/>
      <c r="D2" s="291"/>
      <c r="E2" s="291"/>
      <c r="F2" s="291"/>
      <c r="G2" s="291"/>
      <c r="H2" s="195"/>
      <c r="I2" s="196"/>
      <c r="J2" s="197"/>
      <c r="K2" s="197"/>
      <c r="L2" s="198"/>
      <c r="M2" s="198"/>
      <c r="N2" s="198"/>
      <c r="O2" s="197"/>
      <c r="P2" s="197"/>
      <c r="Q2" s="192"/>
    </row>
    <row r="3" spans="1:17" x14ac:dyDescent="0.25">
      <c r="A3" s="199"/>
      <c r="B3" s="200" t="s">
        <v>535</v>
      </c>
      <c r="C3" s="292"/>
      <c r="D3" s="292"/>
      <c r="E3" s="293"/>
      <c r="F3" s="293"/>
      <c r="G3" s="294"/>
      <c r="H3" s="294"/>
      <c r="I3" s="201"/>
      <c r="J3" s="197"/>
      <c r="K3" s="197"/>
      <c r="L3" s="198"/>
      <c r="M3" s="198"/>
      <c r="N3" s="198"/>
      <c r="O3" s="197"/>
      <c r="P3" s="197"/>
      <c r="Q3" s="192"/>
    </row>
    <row r="4" spans="1:17" x14ac:dyDescent="0.25">
      <c r="A4" s="199"/>
      <c r="B4" s="200" t="s">
        <v>536</v>
      </c>
      <c r="C4" s="202">
        <v>1</v>
      </c>
      <c r="D4" s="203"/>
      <c r="E4" s="204" t="s">
        <v>3</v>
      </c>
      <c r="F4" s="205"/>
      <c r="G4" s="294"/>
      <c r="H4" s="294"/>
      <c r="I4" s="201"/>
      <c r="J4" s="197"/>
      <c r="K4" s="197"/>
      <c r="L4" s="198"/>
      <c r="M4" s="198"/>
      <c r="N4" s="198"/>
      <c r="O4" s="197"/>
      <c r="P4" s="197"/>
      <c r="Q4" s="192"/>
    </row>
    <row r="5" spans="1:17" x14ac:dyDescent="0.25">
      <c r="A5" s="206"/>
      <c r="B5" s="207"/>
      <c r="C5" s="208"/>
      <c r="D5" s="209"/>
      <c r="E5" s="210"/>
      <c r="F5" s="211"/>
      <c r="G5" s="207"/>
      <c r="H5" s="212"/>
      <c r="I5" s="196"/>
      <c r="J5" s="197"/>
      <c r="K5" s="197"/>
      <c r="L5" s="198"/>
      <c r="M5" s="198"/>
      <c r="N5" s="198"/>
      <c r="O5" s="197"/>
      <c r="P5" s="197"/>
      <c r="Q5" s="192"/>
    </row>
    <row r="6" spans="1:17" ht="12.75" customHeight="1" x14ac:dyDescent="0.25">
      <c r="A6" s="295" t="s">
        <v>537</v>
      </c>
      <c r="B6" s="296" t="s">
        <v>538</v>
      </c>
      <c r="C6" s="297" t="s">
        <v>34</v>
      </c>
      <c r="D6" s="297"/>
      <c r="E6" s="297"/>
      <c r="F6" s="297"/>
      <c r="G6" s="297"/>
      <c r="H6" s="298" t="s">
        <v>539</v>
      </c>
      <c r="I6" s="213"/>
      <c r="J6" s="197"/>
      <c r="K6" s="197"/>
      <c r="L6" s="198"/>
      <c r="M6" s="198"/>
      <c r="N6" s="198"/>
      <c r="O6" s="197"/>
      <c r="P6" s="197"/>
      <c r="Q6" s="192"/>
    </row>
    <row r="7" spans="1:17" x14ac:dyDescent="0.25">
      <c r="A7" s="295"/>
      <c r="B7" s="296"/>
      <c r="C7" s="214">
        <v>1</v>
      </c>
      <c r="D7" s="214">
        <v>2</v>
      </c>
      <c r="E7" s="214">
        <v>3</v>
      </c>
      <c r="F7" s="214">
        <v>4</v>
      </c>
      <c r="G7" s="214">
        <v>5</v>
      </c>
      <c r="H7" s="298"/>
      <c r="I7" s="213"/>
      <c r="J7" s="197"/>
      <c r="K7" s="197"/>
      <c r="L7" s="198"/>
      <c r="M7" s="198"/>
      <c r="N7" s="198"/>
      <c r="O7" s="197"/>
      <c r="P7" s="197"/>
      <c r="Q7" s="192"/>
    </row>
    <row r="8" spans="1:17" s="220" customFormat="1" ht="12.75" customHeight="1" x14ac:dyDescent="0.25">
      <c r="A8" s="215" t="s">
        <v>21</v>
      </c>
      <c r="B8" s="299" t="s">
        <v>540</v>
      </c>
      <c r="C8" s="299"/>
      <c r="D8" s="299"/>
      <c r="E8" s="299"/>
      <c r="F8" s="299"/>
      <c r="G8" s="299"/>
      <c r="H8" s="299"/>
      <c r="I8" s="216"/>
      <c r="J8" s="217"/>
      <c r="K8" s="217"/>
      <c r="L8" s="218"/>
      <c r="M8" s="218"/>
      <c r="N8" s="218"/>
      <c r="O8" s="217"/>
      <c r="P8" s="217"/>
      <c r="Q8" s="219"/>
    </row>
    <row r="9" spans="1:17" x14ac:dyDescent="0.25">
      <c r="A9" s="300" t="s">
        <v>23</v>
      </c>
      <c r="B9" s="301" t="s">
        <v>541</v>
      </c>
      <c r="C9" s="221">
        <f>H9*C10</f>
        <v>1592.11</v>
      </c>
      <c r="D9" s="222"/>
      <c r="E9" s="222"/>
      <c r="F9" s="222"/>
      <c r="G9" s="222"/>
      <c r="H9" s="223">
        <v>1592.11</v>
      </c>
      <c r="I9" s="224"/>
      <c r="J9" s="225">
        <f t="shared" ref="J9:J14" si="0">SUM(C9:G9)</f>
        <v>1592.11</v>
      </c>
      <c r="K9" s="217"/>
      <c r="L9" s="226"/>
      <c r="M9" s="218"/>
      <c r="N9" s="226">
        <f>SUM(C9:G9)</f>
        <v>1592.11</v>
      </c>
      <c r="O9" s="217"/>
      <c r="P9" s="217"/>
      <c r="Q9" s="219"/>
    </row>
    <row r="10" spans="1:17" s="194" customFormat="1" ht="12.75" x14ac:dyDescent="0.2">
      <c r="A10" s="300"/>
      <c r="B10" s="301"/>
      <c r="C10" s="227">
        <v>1</v>
      </c>
      <c r="D10" s="228"/>
      <c r="E10" s="228"/>
      <c r="F10" s="228"/>
      <c r="G10" s="228"/>
      <c r="H10" s="229">
        <f>SUM(C10:G10)</f>
        <v>1</v>
      </c>
      <c r="I10" s="230"/>
      <c r="J10" s="231">
        <f t="shared" si="0"/>
        <v>1</v>
      </c>
      <c r="K10" s="197"/>
      <c r="L10" s="198"/>
      <c r="M10" s="198"/>
      <c r="N10" s="198"/>
      <c r="O10" s="197"/>
      <c r="P10" s="197"/>
      <c r="Q10" s="219"/>
    </row>
    <row r="11" spans="1:17" x14ac:dyDescent="0.25">
      <c r="A11" s="300" t="s">
        <v>47</v>
      </c>
      <c r="B11" s="302" t="s">
        <v>33</v>
      </c>
      <c r="C11" s="232">
        <f>$H$11*C12</f>
        <v>0</v>
      </c>
      <c r="D11" s="232">
        <f>$H$11*D12</f>
        <v>0</v>
      </c>
      <c r="E11" s="232">
        <f>$H$11*E12</f>
        <v>0</v>
      </c>
      <c r="F11" s="232">
        <f>$H$11*F12</f>
        <v>0</v>
      </c>
      <c r="G11" s="232">
        <f>$H$11*G12</f>
        <v>0</v>
      </c>
      <c r="H11" s="233">
        <v>0</v>
      </c>
      <c r="I11" s="224"/>
      <c r="J11" s="225">
        <f t="shared" si="0"/>
        <v>0</v>
      </c>
      <c r="K11" s="197">
        <f>J11/5</f>
        <v>0</v>
      </c>
      <c r="L11" s="234"/>
      <c r="M11" s="198"/>
      <c r="N11" s="226">
        <f>SUM(C11:G11)</f>
        <v>0</v>
      </c>
      <c r="O11" s="197"/>
      <c r="P11" s="197"/>
      <c r="Q11" s="219"/>
    </row>
    <row r="12" spans="1:17" x14ac:dyDescent="0.25">
      <c r="A12" s="300"/>
      <c r="B12" s="302"/>
      <c r="C12" s="235">
        <v>0.2</v>
      </c>
      <c r="D12" s="235">
        <v>0.2</v>
      </c>
      <c r="E12" s="235">
        <v>0.2</v>
      </c>
      <c r="F12" s="235">
        <v>0.2</v>
      </c>
      <c r="G12" s="235">
        <v>0.2</v>
      </c>
      <c r="H12" s="229">
        <f>SUM(C12:G12)</f>
        <v>1</v>
      </c>
      <c r="I12" s="230"/>
      <c r="J12" s="231">
        <f t="shared" si="0"/>
        <v>1</v>
      </c>
      <c r="K12" s="236" t="e">
        <f>K11/J11</f>
        <v>#DIV/0!</v>
      </c>
      <c r="L12" s="198"/>
      <c r="M12" s="198"/>
      <c r="N12" s="198"/>
      <c r="O12" s="197"/>
      <c r="P12" s="197"/>
      <c r="Q12" s="219"/>
    </row>
    <row r="13" spans="1:17" x14ac:dyDescent="0.25">
      <c r="A13" s="300" t="s">
        <v>542</v>
      </c>
      <c r="B13" s="302" t="s">
        <v>543</v>
      </c>
      <c r="C13" s="232">
        <f>H13*C14</f>
        <v>585.9</v>
      </c>
      <c r="D13" s="237"/>
      <c r="E13" s="237"/>
      <c r="F13" s="237"/>
      <c r="G13" s="232">
        <f>H13*G14</f>
        <v>585.9</v>
      </c>
      <c r="H13" s="223">
        <v>1171.8</v>
      </c>
      <c r="I13" s="224"/>
      <c r="J13" s="225">
        <f t="shared" si="0"/>
        <v>1171.8</v>
      </c>
      <c r="K13" s="197"/>
      <c r="L13" s="234"/>
      <c r="M13" s="198"/>
      <c r="N13" s="226">
        <f>SUM(C13:G13)</f>
        <v>1171.8</v>
      </c>
      <c r="O13" s="197"/>
      <c r="P13" s="197"/>
      <c r="Q13" s="219"/>
    </row>
    <row r="14" spans="1:17" x14ac:dyDescent="0.25">
      <c r="A14" s="300"/>
      <c r="B14" s="302"/>
      <c r="C14" s="227">
        <v>0.5</v>
      </c>
      <c r="D14" s="228"/>
      <c r="E14" s="228"/>
      <c r="F14" s="228"/>
      <c r="G14" s="227">
        <v>0.5</v>
      </c>
      <c r="H14" s="229">
        <f>SUM(C14:G14)</f>
        <v>1</v>
      </c>
      <c r="I14" s="230"/>
      <c r="J14" s="231">
        <f t="shared" si="0"/>
        <v>1</v>
      </c>
      <c r="K14" s="197"/>
      <c r="L14" s="198"/>
      <c r="M14" s="198"/>
      <c r="N14" s="198"/>
      <c r="O14" s="197"/>
      <c r="P14" s="197"/>
      <c r="Q14" s="219"/>
    </row>
    <row r="15" spans="1:17" x14ac:dyDescent="0.25">
      <c r="A15" s="238" t="s">
        <v>544</v>
      </c>
      <c r="B15" s="303" t="s">
        <v>545</v>
      </c>
      <c r="C15" s="303"/>
      <c r="D15" s="303"/>
      <c r="E15" s="303"/>
      <c r="F15" s="303"/>
      <c r="G15" s="303"/>
      <c r="H15" s="303"/>
      <c r="I15" s="239"/>
      <c r="J15" s="225"/>
      <c r="K15" s="197"/>
      <c r="L15" s="198"/>
      <c r="M15" s="198"/>
      <c r="N15" s="198"/>
      <c r="O15" s="197"/>
      <c r="P15" s="197"/>
      <c r="Q15" s="219"/>
    </row>
    <row r="16" spans="1:17" ht="13.5" customHeight="1" x14ac:dyDescent="0.25">
      <c r="A16" s="300" t="s">
        <v>546</v>
      </c>
      <c r="B16" s="304" t="s">
        <v>41</v>
      </c>
      <c r="C16" s="221">
        <f>$H$16*C17</f>
        <v>13950</v>
      </c>
      <c r="D16" s="221">
        <f>$H$16*D17</f>
        <v>13950</v>
      </c>
      <c r="E16" s="221"/>
      <c r="F16" s="221"/>
      <c r="G16" s="221"/>
      <c r="H16" s="223">
        <v>27900</v>
      </c>
      <c r="I16" s="224" t="e">
        <f>J16*$C$4</f>
        <v>#N/A</v>
      </c>
      <c r="J16" s="225" t="e">
        <f>#N/A</f>
        <v>#N/A</v>
      </c>
      <c r="K16" s="225">
        <f>SUM(C16:G16)</f>
        <v>27900</v>
      </c>
      <c r="L16" s="198"/>
      <c r="M16" s="198"/>
      <c r="N16" s="226">
        <f>SUM(C16:G16)</f>
        <v>27900</v>
      </c>
      <c r="O16" s="197"/>
      <c r="P16" s="197"/>
      <c r="Q16" s="219"/>
    </row>
    <row r="17" spans="1:17" ht="30.75" customHeight="1" x14ac:dyDescent="0.25">
      <c r="A17" s="300"/>
      <c r="B17" s="304"/>
      <c r="C17" s="235">
        <v>0.5</v>
      </c>
      <c r="D17" s="235">
        <v>0.5</v>
      </c>
      <c r="E17" s="240"/>
      <c r="F17" s="240"/>
      <c r="G17" s="240"/>
      <c r="H17" s="229">
        <f>SUM(C17:G17)</f>
        <v>1</v>
      </c>
      <c r="I17" s="224"/>
      <c r="J17" s="231">
        <f>SUM(C17:G17)</f>
        <v>1</v>
      </c>
      <c r="K17" s="197"/>
      <c r="L17" s="198"/>
      <c r="M17" s="198"/>
      <c r="N17" s="198"/>
      <c r="O17" s="197"/>
      <c r="P17" s="197"/>
      <c r="Q17" s="219"/>
    </row>
    <row r="18" spans="1:17" ht="30.75" customHeight="1" x14ac:dyDescent="0.25">
      <c r="A18" s="300" t="s">
        <v>547</v>
      </c>
      <c r="B18" s="304" t="s">
        <v>548</v>
      </c>
      <c r="C18" s="221">
        <f>$H$18*C19</f>
        <v>4562.7</v>
      </c>
      <c r="D18" s="221">
        <f>$H$18*D19</f>
        <v>4562.7</v>
      </c>
      <c r="E18" s="221"/>
      <c r="F18" s="221"/>
      <c r="G18" s="221"/>
      <c r="H18" s="223">
        <v>9125.4</v>
      </c>
      <c r="I18" s="224"/>
      <c r="J18" s="231"/>
      <c r="K18" s="197"/>
      <c r="L18" s="198"/>
      <c r="M18" s="198"/>
      <c r="N18" s="198"/>
      <c r="O18" s="197"/>
      <c r="P18" s="197"/>
      <c r="Q18" s="219"/>
    </row>
    <row r="19" spans="1:17" ht="30.75" customHeight="1" x14ac:dyDescent="0.25">
      <c r="A19" s="300"/>
      <c r="B19" s="304"/>
      <c r="C19" s="235">
        <v>0.5</v>
      </c>
      <c r="D19" s="235">
        <v>0.5</v>
      </c>
      <c r="E19" s="240"/>
      <c r="F19" s="240"/>
      <c r="G19" s="240"/>
      <c r="H19" s="229">
        <f>SUM(C19:G19)</f>
        <v>1</v>
      </c>
      <c r="I19" s="224"/>
      <c r="J19" s="231"/>
      <c r="K19" s="197"/>
      <c r="L19" s="198"/>
      <c r="M19" s="198"/>
      <c r="N19" s="198"/>
      <c r="O19" s="197"/>
      <c r="P19" s="197"/>
      <c r="Q19" s="219"/>
    </row>
    <row r="20" spans="1:17" x14ac:dyDescent="0.25">
      <c r="A20" s="238" t="s">
        <v>549</v>
      </c>
      <c r="B20" s="305" t="s">
        <v>50</v>
      </c>
      <c r="C20" s="305"/>
      <c r="D20" s="305"/>
      <c r="E20" s="305"/>
      <c r="F20" s="305"/>
      <c r="G20" s="305"/>
      <c r="H20" s="241"/>
      <c r="I20" s="224"/>
      <c r="J20" s="225"/>
      <c r="K20" s="197"/>
      <c r="L20" s="198"/>
      <c r="M20" s="198"/>
      <c r="N20" s="198"/>
      <c r="O20" s="197"/>
      <c r="P20" s="197"/>
      <c r="Q20" s="219"/>
    </row>
    <row r="21" spans="1:17" ht="13.5" customHeight="1" x14ac:dyDescent="0.25">
      <c r="A21" s="300" t="s">
        <v>550</v>
      </c>
      <c r="B21" s="306" t="s">
        <v>50</v>
      </c>
      <c r="C21" s="242"/>
      <c r="D21" s="221">
        <f>$H$21*D22</f>
        <v>1226.6160000000002</v>
      </c>
      <c r="E21" s="221">
        <f>$H$21*E22</f>
        <v>1226.6160000000002</v>
      </c>
      <c r="F21" s="221">
        <f>$H$21*F22</f>
        <v>1226.6160000000002</v>
      </c>
      <c r="G21" s="221">
        <f>$H$21*G22</f>
        <v>408.87200000000001</v>
      </c>
      <c r="H21" s="223">
        <v>4088.72</v>
      </c>
      <c r="I21" s="224" t="e">
        <f>J21*$C$4</f>
        <v>#N/A</v>
      </c>
      <c r="J21" s="225" t="e">
        <f>#N/A</f>
        <v>#N/A</v>
      </c>
      <c r="K21" s="225">
        <f>SUM(C21:G21)</f>
        <v>4088.7200000000007</v>
      </c>
      <c r="L21" s="198"/>
      <c r="M21" s="198"/>
      <c r="N21" s="226">
        <f>SUM(C21:G21)</f>
        <v>4088.7200000000007</v>
      </c>
      <c r="O21" s="197"/>
      <c r="P21" s="197"/>
      <c r="Q21" s="219"/>
    </row>
    <row r="22" spans="1:17" ht="30" customHeight="1" x14ac:dyDescent="0.25">
      <c r="A22" s="300"/>
      <c r="B22" s="306"/>
      <c r="C22" s="243"/>
      <c r="D22" s="235">
        <v>0.30000000000000004</v>
      </c>
      <c r="E22" s="244">
        <v>0.30000000000000004</v>
      </c>
      <c r="F22" s="244">
        <v>0.30000000000000004</v>
      </c>
      <c r="G22" s="244">
        <v>0.1</v>
      </c>
      <c r="H22" s="229">
        <f>SUM(C22:G22)</f>
        <v>1.0000000000000002</v>
      </c>
      <c r="I22" s="230"/>
      <c r="J22" s="231">
        <f>SUM(C22:G22)</f>
        <v>1.0000000000000002</v>
      </c>
      <c r="K22" s="197"/>
      <c r="L22" s="198"/>
      <c r="M22" s="198"/>
      <c r="N22" s="198"/>
      <c r="O22" s="197"/>
      <c r="P22" s="197"/>
      <c r="Q22" s="219"/>
    </row>
    <row r="23" spans="1:17" s="249" customFormat="1" ht="12.75" x14ac:dyDescent="0.2">
      <c r="A23" s="238" t="s">
        <v>551</v>
      </c>
      <c r="B23" s="303" t="s">
        <v>164</v>
      </c>
      <c r="C23" s="303"/>
      <c r="D23" s="303"/>
      <c r="E23" s="303"/>
      <c r="F23" s="303"/>
      <c r="G23" s="303"/>
      <c r="H23" s="303"/>
      <c r="I23" s="245"/>
      <c r="J23" s="246"/>
      <c r="K23" s="247"/>
      <c r="L23" s="248"/>
      <c r="M23" s="248"/>
      <c r="N23" s="248"/>
      <c r="O23" s="247"/>
      <c r="P23" s="247"/>
      <c r="Q23" s="219"/>
    </row>
    <row r="24" spans="1:17" s="254" customFormat="1" ht="13.5" customHeight="1" x14ac:dyDescent="0.2">
      <c r="A24" s="300" t="s">
        <v>552</v>
      </c>
      <c r="B24" s="307" t="s">
        <v>164</v>
      </c>
      <c r="C24" s="240"/>
      <c r="D24" s="221">
        <f>$H$24*D25</f>
        <v>7358.14</v>
      </c>
      <c r="E24" s="221">
        <f>$H$24*E25</f>
        <v>7358.14</v>
      </c>
      <c r="F24" s="221">
        <f>$H$24*F25</f>
        <v>0</v>
      </c>
      <c r="G24" s="221">
        <f>$H$24*G25</f>
        <v>0</v>
      </c>
      <c r="H24" s="223">
        <v>14716.28</v>
      </c>
      <c r="I24" s="250"/>
      <c r="J24" s="251"/>
      <c r="K24" s="252"/>
      <c r="L24" s="253"/>
      <c r="M24" s="253"/>
      <c r="N24" s="253"/>
      <c r="O24" s="252"/>
      <c r="P24" s="252"/>
      <c r="Q24" s="219"/>
    </row>
    <row r="25" spans="1:17" ht="27" customHeight="1" x14ac:dyDescent="0.25">
      <c r="A25" s="300"/>
      <c r="B25" s="307"/>
      <c r="C25" s="240"/>
      <c r="D25" s="244">
        <v>0.5</v>
      </c>
      <c r="E25" s="244">
        <v>0.5</v>
      </c>
      <c r="F25" s="244">
        <v>0</v>
      </c>
      <c r="G25" s="244">
        <v>0</v>
      </c>
      <c r="H25" s="255">
        <f>SUM(C25:G25)</f>
        <v>1</v>
      </c>
      <c r="I25" s="250"/>
      <c r="J25" s="251"/>
      <c r="K25" s="252"/>
      <c r="L25" s="253"/>
      <c r="M25" s="253"/>
      <c r="N25" s="253"/>
      <c r="O25" s="252"/>
      <c r="P25" s="252"/>
      <c r="Q25" s="219"/>
    </row>
    <row r="26" spans="1:17" s="194" customFormat="1" ht="12.75" x14ac:dyDescent="0.2">
      <c r="A26" s="238" t="s">
        <v>553</v>
      </c>
      <c r="B26" s="305" t="s">
        <v>205</v>
      </c>
      <c r="C26" s="305"/>
      <c r="D26" s="305"/>
      <c r="E26" s="305"/>
      <c r="F26" s="305"/>
      <c r="G26" s="305"/>
      <c r="H26" s="241"/>
      <c r="I26" s="239"/>
      <c r="J26" s="225"/>
      <c r="K26" s="197"/>
      <c r="L26" s="198"/>
      <c r="M26" s="198"/>
      <c r="N26" s="198"/>
      <c r="O26" s="197"/>
      <c r="P26" s="197"/>
      <c r="Q26" s="219"/>
    </row>
    <row r="27" spans="1:17" ht="13.5" customHeight="1" x14ac:dyDescent="0.25">
      <c r="A27" s="308" t="s">
        <v>554</v>
      </c>
      <c r="B27" s="306" t="s">
        <v>555</v>
      </c>
      <c r="C27" s="256"/>
      <c r="D27" s="221">
        <f>D28*$H$27</f>
        <v>13246.5075</v>
      </c>
      <c r="E27" s="221">
        <f>E28*$H$27</f>
        <v>13246.5075</v>
      </c>
      <c r="F27" s="221">
        <f>F28*$H$27</f>
        <v>13246.5075</v>
      </c>
      <c r="G27" s="221">
        <f>G28*$H$27</f>
        <v>13246.5075</v>
      </c>
      <c r="H27" s="233">
        <v>52986.03</v>
      </c>
      <c r="I27" s="239"/>
      <c r="J27" s="225"/>
      <c r="K27" s="197"/>
      <c r="L27" s="198"/>
      <c r="M27" s="198"/>
      <c r="N27" s="198"/>
      <c r="O27" s="197"/>
      <c r="P27" s="197"/>
      <c r="Q27" s="219"/>
    </row>
    <row r="28" spans="1:17" x14ac:dyDescent="0.25">
      <c r="A28" s="308"/>
      <c r="B28" s="306"/>
      <c r="C28" s="257"/>
      <c r="D28" s="244">
        <v>0.25</v>
      </c>
      <c r="E28" s="244">
        <v>0.25</v>
      </c>
      <c r="F28" s="244">
        <v>0.25</v>
      </c>
      <c r="G28" s="244">
        <v>0.25</v>
      </c>
      <c r="H28" s="258">
        <v>1</v>
      </c>
      <c r="I28" s="239"/>
      <c r="J28" s="225"/>
      <c r="K28" s="197"/>
      <c r="L28" s="198"/>
      <c r="M28" s="198"/>
      <c r="N28" s="198"/>
      <c r="O28" s="197"/>
      <c r="P28" s="197"/>
      <c r="Q28" s="219"/>
    </row>
    <row r="29" spans="1:17" ht="13.5" customHeight="1" x14ac:dyDescent="0.25">
      <c r="A29" s="300" t="s">
        <v>556</v>
      </c>
      <c r="B29" s="306"/>
      <c r="C29" s="242"/>
      <c r="D29" s="242"/>
      <c r="E29" s="259">
        <f>E30*H29</f>
        <v>0</v>
      </c>
      <c r="F29" s="221">
        <f>E30*$H$29</f>
        <v>0</v>
      </c>
      <c r="G29" s="221"/>
      <c r="H29" s="233">
        <v>0</v>
      </c>
      <c r="I29" s="224" t="e">
        <f>J29*$C$4</f>
        <v>#N/A</v>
      </c>
      <c r="J29" s="225" t="e">
        <f>#N/A</f>
        <v>#N/A</v>
      </c>
      <c r="K29" s="225">
        <f>SUM(C29:G29)</f>
        <v>0</v>
      </c>
      <c r="L29" s="198"/>
      <c r="M29" s="198"/>
      <c r="N29" s="226">
        <f>SUM(C29:G29)</f>
        <v>0</v>
      </c>
      <c r="O29" s="197"/>
      <c r="P29" s="197"/>
      <c r="Q29" s="219"/>
    </row>
    <row r="30" spans="1:17" s="263" customFormat="1" ht="24.75" customHeight="1" x14ac:dyDescent="0.2">
      <c r="A30" s="300"/>
      <c r="B30" s="306"/>
      <c r="C30" s="243"/>
      <c r="D30" s="243"/>
      <c r="E30" s="260">
        <v>0</v>
      </c>
      <c r="F30" s="260">
        <v>0</v>
      </c>
      <c r="G30" s="260"/>
      <c r="H30" s="229">
        <f>SUM(C30:G30)</f>
        <v>0</v>
      </c>
      <c r="I30" s="230"/>
      <c r="J30" s="231">
        <f>SUM(C30:G30)</f>
        <v>0</v>
      </c>
      <c r="K30" s="261"/>
      <c r="L30" s="262"/>
      <c r="M30" s="262"/>
      <c r="N30" s="262"/>
      <c r="O30" s="261"/>
      <c r="P30" s="261"/>
      <c r="Q30" s="219"/>
    </row>
    <row r="31" spans="1:17" ht="29.25" customHeight="1" x14ac:dyDescent="0.25">
      <c r="A31" s="238" t="s">
        <v>557</v>
      </c>
      <c r="B31" s="303" t="s">
        <v>359</v>
      </c>
      <c r="C31" s="303"/>
      <c r="D31" s="303"/>
      <c r="E31" s="303"/>
      <c r="F31" s="303"/>
      <c r="G31" s="303"/>
      <c r="H31" s="303"/>
      <c r="I31" s="239"/>
      <c r="J31" s="225"/>
      <c r="K31" s="261"/>
      <c r="L31" s="262"/>
      <c r="M31" s="262"/>
      <c r="N31" s="262"/>
      <c r="O31" s="261"/>
      <c r="P31" s="261"/>
      <c r="Q31" s="219"/>
    </row>
    <row r="32" spans="1:17" s="194" customFormat="1" ht="13.5" customHeight="1" x14ac:dyDescent="0.2">
      <c r="A32" s="308" t="s">
        <v>558</v>
      </c>
      <c r="B32" s="306" t="s">
        <v>359</v>
      </c>
      <c r="C32" s="264"/>
      <c r="D32" s="221">
        <f>D33*$H$32</f>
        <v>0</v>
      </c>
      <c r="E32" s="265">
        <f>E33*H32</f>
        <v>367.99600000000004</v>
      </c>
      <c r="F32" s="221">
        <f>F33*$H$32</f>
        <v>367.99600000000004</v>
      </c>
      <c r="G32" s="221">
        <f>G33*$H$32</f>
        <v>183.99800000000002</v>
      </c>
      <c r="H32" s="223">
        <v>919.99</v>
      </c>
      <c r="I32" s="224" t="e">
        <f>J32*$C$4</f>
        <v>#N/A</v>
      </c>
      <c r="J32" s="225" t="e">
        <f>#N/A</f>
        <v>#N/A</v>
      </c>
      <c r="K32" s="197"/>
      <c r="L32" s="198"/>
      <c r="M32" s="198"/>
      <c r="N32" s="226">
        <f>SUM(C32:G32)</f>
        <v>919.99000000000012</v>
      </c>
      <c r="O32" s="197"/>
      <c r="P32" s="197"/>
      <c r="Q32" s="219"/>
    </row>
    <row r="33" spans="1:17" ht="24.75" customHeight="1" x14ac:dyDescent="0.25">
      <c r="A33" s="308"/>
      <c r="B33" s="306"/>
      <c r="C33" s="237"/>
      <c r="D33" s="260">
        <v>0</v>
      </c>
      <c r="E33" s="260">
        <v>0.4</v>
      </c>
      <c r="F33" s="260">
        <v>0.4</v>
      </c>
      <c r="G33" s="260">
        <v>0.2</v>
      </c>
      <c r="H33" s="229">
        <f>SUM(C33:G33)</f>
        <v>1</v>
      </c>
      <c r="I33" s="230"/>
      <c r="J33" s="231">
        <f>SUM(C33:G33)</f>
        <v>1</v>
      </c>
      <c r="K33" s="197"/>
      <c r="L33" s="198"/>
      <c r="M33" s="198"/>
      <c r="N33" s="266"/>
      <c r="O33" s="197"/>
      <c r="P33" s="197"/>
      <c r="Q33" s="219"/>
    </row>
    <row r="34" spans="1:17" ht="13.5" customHeight="1" x14ac:dyDescent="0.25">
      <c r="A34" s="308" t="s">
        <v>559</v>
      </c>
      <c r="B34" s="306"/>
      <c r="C34" s="237"/>
      <c r="D34" s="237"/>
      <c r="E34" s="267">
        <v>0</v>
      </c>
      <c r="F34" s="240"/>
      <c r="G34" s="240"/>
      <c r="H34" s="229">
        <v>0</v>
      </c>
      <c r="I34" s="230"/>
      <c r="J34" s="231"/>
      <c r="K34" s="197"/>
      <c r="L34" s="198"/>
      <c r="M34" s="198"/>
      <c r="N34" s="266"/>
      <c r="O34" s="197"/>
      <c r="P34" s="197"/>
      <c r="Q34" s="219"/>
    </row>
    <row r="35" spans="1:17" ht="21" customHeight="1" x14ac:dyDescent="0.25">
      <c r="A35" s="308"/>
      <c r="B35" s="306"/>
      <c r="C35" s="237"/>
      <c r="D35" s="237"/>
      <c r="E35" s="260">
        <v>0</v>
      </c>
      <c r="F35" s="240"/>
      <c r="G35" s="240"/>
      <c r="H35" s="229">
        <f>SUM(C35:G35)</f>
        <v>0</v>
      </c>
      <c r="I35" s="230"/>
      <c r="J35" s="231"/>
      <c r="K35" s="197"/>
      <c r="L35" s="198"/>
      <c r="M35" s="198"/>
      <c r="N35" s="266"/>
      <c r="O35" s="197"/>
      <c r="P35" s="197"/>
      <c r="Q35" s="219"/>
    </row>
    <row r="36" spans="1:17" x14ac:dyDescent="0.25">
      <c r="A36" s="238" t="s">
        <v>560</v>
      </c>
      <c r="B36" s="303" t="s">
        <v>415</v>
      </c>
      <c r="C36" s="303"/>
      <c r="D36" s="303"/>
      <c r="E36" s="303"/>
      <c r="F36" s="303"/>
      <c r="G36" s="303"/>
      <c r="H36" s="303"/>
      <c r="I36" s="239"/>
      <c r="J36" s="225"/>
      <c r="K36" s="225"/>
      <c r="L36" s="198"/>
      <c r="M36" s="198"/>
      <c r="N36" s="198"/>
      <c r="O36" s="197"/>
      <c r="P36" s="197"/>
      <c r="Q36" s="219"/>
    </row>
    <row r="37" spans="1:17" ht="13.5" customHeight="1" x14ac:dyDescent="0.25">
      <c r="A37" s="300" t="s">
        <v>561</v>
      </c>
      <c r="B37" s="306" t="s">
        <v>415</v>
      </c>
      <c r="C37" s="268"/>
      <c r="D37" s="269"/>
      <c r="E37" s="270">
        <f>E38*H37</f>
        <v>3155.8320000000003</v>
      </c>
      <c r="F37" s="259">
        <f>$H$40*F38</f>
        <v>0</v>
      </c>
      <c r="G37" s="259">
        <f>$H$40*G38</f>
        <v>0</v>
      </c>
      <c r="H37" s="223">
        <v>7889.58</v>
      </c>
      <c r="I37" s="224" t="e">
        <f>J37*$C$4</f>
        <v>#N/A</v>
      </c>
      <c r="J37" s="225" t="e">
        <f>#N/A</f>
        <v>#N/A</v>
      </c>
      <c r="K37" s="225">
        <f>SUM(C37:G37)</f>
        <v>3155.8320000000003</v>
      </c>
      <c r="L37" s="198"/>
      <c r="M37" s="198"/>
      <c r="N37" s="226">
        <f>SUM(C37:G37)</f>
        <v>3155.8320000000003</v>
      </c>
      <c r="O37" s="197"/>
      <c r="P37" s="197"/>
      <c r="Q37" s="219"/>
    </row>
    <row r="38" spans="1:17" ht="21" customHeight="1" x14ac:dyDescent="0.25">
      <c r="A38" s="300"/>
      <c r="B38" s="306"/>
      <c r="C38" s="271"/>
      <c r="D38" s="240"/>
      <c r="E38" s="260">
        <v>0.4</v>
      </c>
      <c r="F38" s="260">
        <v>0.4</v>
      </c>
      <c r="G38" s="260">
        <v>0.2</v>
      </c>
      <c r="H38" s="229">
        <f>SUM(C38:G38)</f>
        <v>1</v>
      </c>
      <c r="I38" s="230"/>
      <c r="J38" s="231">
        <f>SUM(C38:G38)</f>
        <v>1</v>
      </c>
      <c r="K38" s="225"/>
      <c r="L38" s="198"/>
      <c r="M38" s="198"/>
      <c r="N38" s="198"/>
      <c r="O38" s="197"/>
      <c r="P38" s="197"/>
      <c r="Q38" s="219"/>
    </row>
    <row r="39" spans="1:17" x14ac:dyDescent="0.25">
      <c r="A39" s="238" t="s">
        <v>562</v>
      </c>
      <c r="B39" s="303" t="s">
        <v>479</v>
      </c>
      <c r="C39" s="303"/>
      <c r="D39" s="303"/>
      <c r="E39" s="303"/>
      <c r="F39" s="303"/>
      <c r="G39" s="303"/>
      <c r="H39" s="303"/>
      <c r="I39" s="239"/>
      <c r="J39" s="225"/>
      <c r="K39" s="197"/>
      <c r="L39" s="198"/>
      <c r="M39" s="198"/>
      <c r="N39" s="198"/>
      <c r="O39" s="197"/>
      <c r="P39" s="197"/>
      <c r="Q39" s="219"/>
    </row>
    <row r="40" spans="1:17" ht="13.5" customHeight="1" x14ac:dyDescent="0.25">
      <c r="A40" s="300" t="s">
        <v>563</v>
      </c>
      <c r="B40" s="306" t="s">
        <v>479</v>
      </c>
      <c r="C40" s="272"/>
      <c r="D40" s="242"/>
      <c r="E40" s="259">
        <f>$H$40*E41</f>
        <v>0</v>
      </c>
      <c r="F40" s="259">
        <f>$H$40*F41</f>
        <v>0</v>
      </c>
      <c r="G40" s="259">
        <f>$H$40*G41</f>
        <v>0</v>
      </c>
      <c r="H40" s="223">
        <v>0</v>
      </c>
      <c r="I40" s="224"/>
      <c r="J40" s="225">
        <f t="shared" ref="J40:J41" si="1">SUM(C40:G40)</f>
        <v>0</v>
      </c>
      <c r="K40" s="197"/>
      <c r="L40" s="234"/>
      <c r="M40" s="198"/>
      <c r="N40" s="226">
        <f>SUM(C40:G40)</f>
        <v>0</v>
      </c>
      <c r="O40" s="197"/>
      <c r="P40" s="197"/>
      <c r="Q40" s="219"/>
    </row>
    <row r="41" spans="1:17" s="220" customFormat="1" ht="21" customHeight="1" x14ac:dyDescent="0.2">
      <c r="A41" s="300"/>
      <c r="B41" s="306"/>
      <c r="C41" s="273"/>
      <c r="D41" s="243"/>
      <c r="E41" s="274">
        <v>0</v>
      </c>
      <c r="F41" s="274">
        <v>0.5</v>
      </c>
      <c r="G41" s="274">
        <v>0.5</v>
      </c>
      <c r="H41" s="229">
        <f>SUM(C41:G41)</f>
        <v>1</v>
      </c>
      <c r="I41" s="230"/>
      <c r="J41" s="231">
        <f t="shared" si="1"/>
        <v>1</v>
      </c>
      <c r="K41" s="217"/>
      <c r="L41" s="218"/>
      <c r="M41" s="218"/>
      <c r="N41" s="218"/>
      <c r="O41" s="217"/>
      <c r="P41" s="217"/>
      <c r="Q41" s="219"/>
    </row>
    <row r="42" spans="1:17" s="194" customFormat="1" ht="12.75" x14ac:dyDescent="0.2">
      <c r="A42" s="238" t="s">
        <v>564</v>
      </c>
      <c r="B42" s="303"/>
      <c r="C42" s="303"/>
      <c r="D42" s="303"/>
      <c r="E42" s="303"/>
      <c r="F42" s="303"/>
      <c r="G42" s="303"/>
      <c r="H42" s="303"/>
      <c r="I42" s="239"/>
      <c r="J42" s="225"/>
      <c r="K42" s="197"/>
      <c r="L42" s="198"/>
      <c r="M42" s="198"/>
      <c r="N42" s="198"/>
      <c r="O42" s="197"/>
      <c r="P42" s="197"/>
      <c r="Q42" s="219"/>
    </row>
    <row r="43" spans="1:17" ht="13.5" customHeight="1" x14ac:dyDescent="0.25">
      <c r="A43" s="300" t="s">
        <v>565</v>
      </c>
      <c r="B43" s="306"/>
      <c r="C43" s="272"/>
      <c r="D43" s="242"/>
      <c r="E43" s="242"/>
      <c r="F43" s="242"/>
      <c r="G43" s="221">
        <f>$H$43*G44</f>
        <v>0</v>
      </c>
      <c r="H43" s="223">
        <v>0</v>
      </c>
      <c r="I43" s="224" t="e">
        <f>J43*$C$4</f>
        <v>#N/A</v>
      </c>
      <c r="J43" s="225" t="e">
        <f>#N/A</f>
        <v>#N/A</v>
      </c>
      <c r="K43" s="225">
        <f>SUM(C43:G43)</f>
        <v>0</v>
      </c>
      <c r="L43" s="198"/>
      <c r="M43" s="198"/>
      <c r="N43" s="226">
        <f>SUM(C43:G43)</f>
        <v>0</v>
      </c>
      <c r="O43" s="197"/>
      <c r="P43" s="197"/>
      <c r="Q43" s="219"/>
    </row>
    <row r="44" spans="1:17" ht="23.25" customHeight="1" x14ac:dyDescent="0.25">
      <c r="A44" s="300"/>
      <c r="B44" s="306"/>
      <c r="C44" s="271"/>
      <c r="D44" s="243"/>
      <c r="E44" s="243"/>
      <c r="F44" s="243"/>
      <c r="G44" s="235">
        <v>0</v>
      </c>
      <c r="H44" s="229">
        <f>SUM(C44:G44)</f>
        <v>0</v>
      </c>
      <c r="I44" s="230"/>
      <c r="J44" s="231">
        <f>SUM(C44:G44)</f>
        <v>0</v>
      </c>
      <c r="K44" s="197"/>
      <c r="L44" s="198"/>
      <c r="M44" s="198"/>
      <c r="N44" s="198"/>
      <c r="O44" s="197"/>
      <c r="P44" s="197"/>
      <c r="Q44" s="219"/>
    </row>
    <row r="45" spans="1:17" x14ac:dyDescent="0.25">
      <c r="A45" s="309" t="s">
        <v>566</v>
      </c>
      <c r="B45" s="309"/>
      <c r="C45" s="275">
        <f>C9+C11+C13+C16+C21+C24+C27+C29+C32+C34+C37+C40+C43</f>
        <v>16128.01</v>
      </c>
      <c r="D45" s="275">
        <f>D9+D11+D13+D16+D21+D24+D27+D29+D32+D34+D37+D40+D43</f>
        <v>35781.263500000001</v>
      </c>
      <c r="E45" s="275">
        <f>E9+E11+E13+E16+E21+E24+E27+E29+E32+E34+E37+E40+E43</f>
        <v>25355.091500000002</v>
      </c>
      <c r="F45" s="275">
        <f>F9+F11+F13+F16+F21+F24+F27+F29+F32+F34+F37+F40+F43</f>
        <v>14841.119499999999</v>
      </c>
      <c r="G45" s="275">
        <f>G9+G11+G13+G16+G21+G24+G27+G29+G32+G34+G37+G40+G43</f>
        <v>14425.2775</v>
      </c>
      <c r="H45" s="310">
        <f>H40+H37+H32+H27+H21+H24+H16+H18+H9+H13</f>
        <v>120389.90999999999</v>
      </c>
      <c r="I45" s="276"/>
      <c r="J45" s="225"/>
      <c r="K45" s="225"/>
      <c r="L45" s="198"/>
      <c r="M45" s="198"/>
      <c r="N45" s="198"/>
      <c r="O45" s="197"/>
      <c r="P45" s="197"/>
      <c r="Q45" s="192"/>
    </row>
    <row r="46" spans="1:17" x14ac:dyDescent="0.25">
      <c r="A46" s="309"/>
      <c r="B46" s="309"/>
      <c r="C46" s="277">
        <f>C45</f>
        <v>16128.01</v>
      </c>
      <c r="D46" s="277">
        <f>C46+D45</f>
        <v>51909.273500000003</v>
      </c>
      <c r="E46" s="277">
        <f>D46+E45</f>
        <v>77264.365000000005</v>
      </c>
      <c r="F46" s="277">
        <f>E46+F45</f>
        <v>92105.484500000006</v>
      </c>
      <c r="G46" s="277">
        <f>F46+G45</f>
        <v>106530.762</v>
      </c>
      <c r="H46" s="310"/>
      <c r="I46" s="276"/>
      <c r="J46" s="225" t="e">
        <f>#N/A</f>
        <v>#N/A</v>
      </c>
      <c r="K46" s="197"/>
      <c r="L46" s="198"/>
      <c r="M46" s="198"/>
      <c r="N46" s="198"/>
      <c r="O46" s="197"/>
      <c r="P46" s="197"/>
      <c r="Q46" s="192"/>
    </row>
    <row r="47" spans="1:17" x14ac:dyDescent="0.25">
      <c r="A47" s="278"/>
      <c r="B47" s="278"/>
      <c r="C47" s="278"/>
      <c r="D47" s="278"/>
      <c r="E47" s="278"/>
      <c r="F47" s="278"/>
      <c r="G47" s="278"/>
      <c r="H47" s="279"/>
      <c r="I47" s="280"/>
      <c r="J47" s="280"/>
      <c r="K47" s="280"/>
      <c r="L47" s="280"/>
      <c r="M47" s="280"/>
      <c r="N47" s="280"/>
      <c r="O47" s="280"/>
      <c r="P47" s="280"/>
      <c r="Q47" s="278"/>
    </row>
    <row r="48" spans="1:17" x14ac:dyDescent="0.25">
      <c r="A48" s="278"/>
      <c r="B48" s="278"/>
      <c r="C48" s="278"/>
      <c r="D48" s="278"/>
      <c r="E48" s="278"/>
      <c r="F48" s="278"/>
      <c r="G48" s="278"/>
      <c r="H48" s="278"/>
      <c r="I48" s="280"/>
      <c r="J48" s="280"/>
      <c r="K48" s="280"/>
      <c r="L48" s="280"/>
      <c r="M48" s="280"/>
      <c r="N48" s="280"/>
      <c r="O48" s="280"/>
      <c r="P48" s="280"/>
      <c r="Q48" s="278"/>
    </row>
    <row r="49" spans="1:17" x14ac:dyDescent="0.25">
      <c r="A49" s="278"/>
      <c r="B49" s="281"/>
      <c r="C49" s="278"/>
      <c r="D49" s="278"/>
      <c r="E49" s="278"/>
      <c r="F49" s="278"/>
      <c r="G49" s="278"/>
      <c r="H49" s="282" t="e">
        <f>#N/A</f>
        <v>#N/A</v>
      </c>
      <c r="I49" s="280"/>
      <c r="J49" s="280"/>
      <c r="K49" s="280"/>
      <c r="L49" s="280"/>
      <c r="M49" s="283" t="e">
        <f>IF(H49=H45,"OK","ERRO")</f>
        <v>#N/A</v>
      </c>
      <c r="N49" s="282">
        <f>SUM(N9:N44)</f>
        <v>38828.451999999997</v>
      </c>
      <c r="O49" s="280" t="str">
        <f>IF(H45=N49,"OK","ERRO")</f>
        <v>ERRO</v>
      </c>
      <c r="P49" s="280"/>
      <c r="Q49" s="278"/>
    </row>
    <row r="50" spans="1:17" x14ac:dyDescent="0.25">
      <c r="A50" s="278"/>
      <c r="B50" s="2" t="s">
        <v>528</v>
      </c>
      <c r="C50" s="278"/>
      <c r="D50" s="278"/>
      <c r="E50" s="278"/>
      <c r="F50" s="278"/>
      <c r="G50" s="278"/>
      <c r="H50" s="280"/>
      <c r="I50" s="280"/>
      <c r="J50" s="280"/>
      <c r="K50" s="278"/>
      <c r="L50" s="278"/>
      <c r="M50" s="278"/>
      <c r="N50" s="278"/>
      <c r="O50" s="278"/>
      <c r="P50" s="278"/>
      <c r="Q50" s="278"/>
    </row>
    <row r="51" spans="1:17" x14ac:dyDescent="0.25">
      <c r="A51" s="278"/>
      <c r="B51" s="2" t="s">
        <v>530</v>
      </c>
      <c r="C51" s="278"/>
      <c r="D51" s="278"/>
      <c r="E51" s="278"/>
      <c r="F51" s="278"/>
      <c r="G51" s="278"/>
      <c r="H51" s="280"/>
      <c r="I51" s="280"/>
      <c r="J51" s="280"/>
      <c r="K51" s="278"/>
      <c r="L51" s="278"/>
      <c r="M51" s="278"/>
      <c r="N51" s="278"/>
      <c r="O51" s="278"/>
      <c r="P51" s="278"/>
      <c r="Q51" s="278"/>
    </row>
  </sheetData>
  <sheetProtection selectLockedCells="1" selectUnlockedCells="1"/>
  <mergeCells count="48">
    <mergeCell ref="A40:A41"/>
    <mergeCell ref="B40:B41"/>
    <mergeCell ref="B42:H42"/>
    <mergeCell ref="A43:A44"/>
    <mergeCell ref="B43:B44"/>
    <mergeCell ref="A45:B46"/>
    <mergeCell ref="H45:H46"/>
    <mergeCell ref="A34:A35"/>
    <mergeCell ref="B34:B35"/>
    <mergeCell ref="B36:H36"/>
    <mergeCell ref="A37:A38"/>
    <mergeCell ref="B37:B38"/>
    <mergeCell ref="B39:H39"/>
    <mergeCell ref="A27:A28"/>
    <mergeCell ref="B27:B28"/>
    <mergeCell ref="A29:A30"/>
    <mergeCell ref="B29:B30"/>
    <mergeCell ref="B31:H31"/>
    <mergeCell ref="A32:A33"/>
    <mergeCell ref="B32:B33"/>
    <mergeCell ref="A21:A22"/>
    <mergeCell ref="B21:B22"/>
    <mergeCell ref="B23:H23"/>
    <mergeCell ref="A24:A25"/>
    <mergeCell ref="B24:B25"/>
    <mergeCell ref="B26:G26"/>
    <mergeCell ref="B15:H15"/>
    <mergeCell ref="A16:A17"/>
    <mergeCell ref="B16:B17"/>
    <mergeCell ref="A18:A19"/>
    <mergeCell ref="B18:B19"/>
    <mergeCell ref="B20:G20"/>
    <mergeCell ref="B8:H8"/>
    <mergeCell ref="A9:A10"/>
    <mergeCell ref="B9:B10"/>
    <mergeCell ref="A11:A12"/>
    <mergeCell ref="B11:B12"/>
    <mergeCell ref="A13:A14"/>
    <mergeCell ref="B13:B14"/>
    <mergeCell ref="A1:G1"/>
    <mergeCell ref="A2:G2"/>
    <mergeCell ref="C3:D3"/>
    <mergeCell ref="E3:F3"/>
    <mergeCell ref="G3:H4"/>
    <mergeCell ref="A6:A7"/>
    <mergeCell ref="B6:B7"/>
    <mergeCell ref="C6:G6"/>
    <mergeCell ref="H6:H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ORÇAMENTARIA</vt:lpstr>
      <vt:lpstr>CRONOGRAMA FISICO-FINANCEIRO</vt:lpstr>
      <vt:lpstr>'PLANILHA ORÇAMENTARIA'!_xlnm.Print_Area</vt:lpstr>
      <vt:lpstr>'PLANILHA ORÇAMENTARIA'!Area_de_impressao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dnocs</dc:creator>
  <cp:lastModifiedBy>lucaskelvin</cp:lastModifiedBy>
  <cp:revision>0</cp:revision>
  <cp:lastPrinted>2015-08-12T22:22:02Z</cp:lastPrinted>
  <dcterms:created xsi:type="dcterms:W3CDTF">2013-07-08T17:11:59Z</dcterms:created>
  <dcterms:modified xsi:type="dcterms:W3CDTF">2017-04-26T19:22:42Z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